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Ex1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group\business\Economic Research\3 - PRESENTATIONS\2 - PRESENTATIONS\2025\JC\"/>
    </mc:Choice>
  </mc:AlternateContent>
  <xr:revisionPtr revIDLastSave="0" documentId="13_ncr:1_{546C414D-6654-414A-B79A-DC5D37D397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_Final (ex_auto MCA) V2" sheetId="18" r:id="rId1"/>
    <sheet name="Summary_Final (2)" sheetId="17" r:id="rId2"/>
    <sheet name="Summary_Final (ex_auto MCA)" sheetId="11" r:id="rId3"/>
    <sheet name="Summary" sheetId="16" r:id="rId4"/>
    <sheet name="Feuil1" sheetId="15" r:id="rId5"/>
    <sheet name="USITC" sheetId="1" r:id="rId6"/>
    <sheet name="World (USA CB)" sheetId="2" r:id="rId7"/>
    <sheet name="Canada_2024" sheetId="5" r:id="rId8"/>
    <sheet name="China_2024" sheetId="7" r:id="rId9"/>
    <sheet name="Mexico_2024" sheetId="6" r:id="rId10"/>
    <sheet name="EU_2024" sheetId="9" r:id="rId11"/>
    <sheet name="REPORT_World" sheetId="3" r:id="rId12"/>
    <sheet name="REPORT_CN+CH+MX+EU" sheetId="4" r:id="rId13"/>
    <sheet name="REPORT_Auto" sheetId="10" r:id="rId14"/>
    <sheet name="REPORT_Aluminum" sheetId="12" r:id="rId15"/>
    <sheet name="REPORT_Steel" sheetId="13" r:id="rId16"/>
    <sheet name="REPORT_by rate (USMCA)" sheetId="14" r:id="rId17"/>
    <sheet name="Summary_Final" sheetId="8" r:id="rId18"/>
  </sheets>
  <externalReferences>
    <externalReference r:id="rId19"/>
  </externalReferences>
  <definedNames>
    <definedName name="_xlchart.v5.0" hidden="1">Summary!$A$2:$A$14</definedName>
    <definedName name="_xlchart.v5.1" hidden="1">Summary!$B$2:$B$14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39" i="18" l="1"/>
  <c r="AI139" i="18"/>
  <c r="Q139" i="18" s="1"/>
  <c r="AH139" i="18"/>
  <c r="AG139" i="18"/>
  <c r="AF139" i="18"/>
  <c r="AE139" i="18"/>
  <c r="AD139" i="18"/>
  <c r="AC139" i="18"/>
  <c r="AB139" i="18"/>
  <c r="AA139" i="18" s="1"/>
  <c r="Y139" i="18"/>
  <c r="X139" i="18"/>
  <c r="V139" i="18"/>
  <c r="W139" i="18" s="1"/>
  <c r="T139" i="18"/>
  <c r="U139" i="18" s="1"/>
  <c r="O139" i="18"/>
  <c r="M139" i="18"/>
  <c r="D138" i="18"/>
  <c r="C138" i="18"/>
  <c r="S139" i="18" s="1"/>
  <c r="G139" i="18" s="1"/>
  <c r="D137" i="18"/>
  <c r="C137" i="18"/>
  <c r="D136" i="18"/>
  <c r="E136" i="18" s="1"/>
  <c r="C136" i="18"/>
  <c r="D135" i="18"/>
  <c r="C135" i="18"/>
  <c r="E135" i="18" s="1"/>
  <c r="D134" i="18"/>
  <c r="C134" i="18"/>
  <c r="D133" i="18"/>
  <c r="C133" i="18"/>
  <c r="E133" i="18" s="1"/>
  <c r="D132" i="18"/>
  <c r="C132" i="18"/>
  <c r="D131" i="18"/>
  <c r="C131" i="18"/>
  <c r="D130" i="18"/>
  <c r="C130" i="18"/>
  <c r="D129" i="18"/>
  <c r="C129" i="18"/>
  <c r="E129" i="18" s="1"/>
  <c r="D128" i="18"/>
  <c r="E128" i="18" s="1"/>
  <c r="C128" i="18"/>
  <c r="D127" i="18"/>
  <c r="C127" i="18"/>
  <c r="E127" i="18" s="1"/>
  <c r="D126" i="18"/>
  <c r="C126" i="18"/>
  <c r="E126" i="18" s="1"/>
  <c r="D125" i="18"/>
  <c r="C125" i="18"/>
  <c r="D124" i="18"/>
  <c r="E124" i="18" s="1"/>
  <c r="C124" i="18"/>
  <c r="D123" i="18"/>
  <c r="C123" i="18"/>
  <c r="E123" i="18" s="1"/>
  <c r="D122" i="18"/>
  <c r="C122" i="18"/>
  <c r="D121" i="18"/>
  <c r="C121" i="18"/>
  <c r="E121" i="18" s="1"/>
  <c r="D120" i="18"/>
  <c r="C120" i="18"/>
  <c r="D119" i="18"/>
  <c r="C119" i="18"/>
  <c r="D118" i="18"/>
  <c r="C118" i="18"/>
  <c r="D117" i="18"/>
  <c r="C117" i="18"/>
  <c r="E117" i="18" s="1"/>
  <c r="D116" i="18"/>
  <c r="E116" i="18" s="1"/>
  <c r="C116" i="18"/>
  <c r="D115" i="18"/>
  <c r="C115" i="18"/>
  <c r="E115" i="18" s="1"/>
  <c r="D114" i="18"/>
  <c r="C114" i="18"/>
  <c r="E114" i="18" s="1"/>
  <c r="D113" i="18"/>
  <c r="C113" i="18"/>
  <c r="D112" i="18"/>
  <c r="E112" i="18" s="1"/>
  <c r="C112" i="18"/>
  <c r="D111" i="18"/>
  <c r="C111" i="18"/>
  <c r="E111" i="18" s="1"/>
  <c r="D110" i="18"/>
  <c r="C110" i="18"/>
  <c r="E110" i="18" s="1"/>
  <c r="D109" i="18"/>
  <c r="C109" i="18"/>
  <c r="E109" i="18" s="1"/>
  <c r="D108" i="18"/>
  <c r="C108" i="18"/>
  <c r="D107" i="18"/>
  <c r="C107" i="18"/>
  <c r="D106" i="18"/>
  <c r="C106" i="18"/>
  <c r="D105" i="18"/>
  <c r="C105" i="18"/>
  <c r="E105" i="18" s="1"/>
  <c r="D104" i="18"/>
  <c r="E104" i="18" s="1"/>
  <c r="C104" i="18"/>
  <c r="D103" i="18"/>
  <c r="C103" i="18"/>
  <c r="E103" i="18" s="1"/>
  <c r="D102" i="18"/>
  <c r="C102" i="18"/>
  <c r="E102" i="18" s="1"/>
  <c r="D101" i="18"/>
  <c r="C101" i="18"/>
  <c r="D100" i="18"/>
  <c r="E100" i="18" s="1"/>
  <c r="C100" i="18"/>
  <c r="D99" i="18"/>
  <c r="C99" i="18"/>
  <c r="E99" i="18" s="1"/>
  <c r="D98" i="18"/>
  <c r="C98" i="18"/>
  <c r="E98" i="18" s="1"/>
  <c r="D97" i="18"/>
  <c r="C97" i="18"/>
  <c r="E97" i="18" s="1"/>
  <c r="D96" i="18"/>
  <c r="C96" i="18"/>
  <c r="D95" i="18"/>
  <c r="C95" i="18"/>
  <c r="D94" i="18"/>
  <c r="C94" i="18"/>
  <c r="D93" i="18"/>
  <c r="C93" i="18"/>
  <c r="E93" i="18" s="1"/>
  <c r="D92" i="18"/>
  <c r="E92" i="18" s="1"/>
  <c r="C92" i="18"/>
  <c r="D91" i="18"/>
  <c r="C91" i="18"/>
  <c r="E91" i="18" s="1"/>
  <c r="D90" i="18"/>
  <c r="C90" i="18"/>
  <c r="E90" i="18" s="1"/>
  <c r="D89" i="18"/>
  <c r="C89" i="18"/>
  <c r="D88" i="18"/>
  <c r="E88" i="18" s="1"/>
  <c r="C88" i="18"/>
  <c r="D87" i="18"/>
  <c r="C87" i="18"/>
  <c r="E87" i="18" s="1"/>
  <c r="D86" i="18"/>
  <c r="C86" i="18"/>
  <c r="E86" i="18" s="1"/>
  <c r="D85" i="18"/>
  <c r="C85" i="18"/>
  <c r="E85" i="18" s="1"/>
  <c r="D84" i="18"/>
  <c r="C84" i="18"/>
  <c r="D83" i="18"/>
  <c r="C83" i="18"/>
  <c r="D82" i="18"/>
  <c r="C82" i="18"/>
  <c r="D81" i="18"/>
  <c r="C81" i="18"/>
  <c r="E81" i="18" s="1"/>
  <c r="D80" i="18"/>
  <c r="E80" i="18" s="1"/>
  <c r="C80" i="18"/>
  <c r="D79" i="18"/>
  <c r="C79" i="18"/>
  <c r="E79" i="18" s="1"/>
  <c r="D78" i="18"/>
  <c r="C78" i="18"/>
  <c r="E78" i="18" s="1"/>
  <c r="D77" i="18"/>
  <c r="C77" i="18"/>
  <c r="D76" i="18"/>
  <c r="E76" i="18" s="1"/>
  <c r="C76" i="18"/>
  <c r="D75" i="18"/>
  <c r="C75" i="18"/>
  <c r="E75" i="18" s="1"/>
  <c r="D74" i="18"/>
  <c r="C74" i="18"/>
  <c r="E74" i="18" s="1"/>
  <c r="D73" i="18"/>
  <c r="C73" i="18"/>
  <c r="E73" i="18" s="1"/>
  <c r="D72" i="18"/>
  <c r="C72" i="18"/>
  <c r="D71" i="18"/>
  <c r="C71" i="18"/>
  <c r="D70" i="18"/>
  <c r="C70" i="18"/>
  <c r="D69" i="18"/>
  <c r="C69" i="18"/>
  <c r="E69" i="18" s="1"/>
  <c r="D68" i="18"/>
  <c r="E68" i="18" s="1"/>
  <c r="C68" i="18"/>
  <c r="D67" i="18"/>
  <c r="C67" i="18"/>
  <c r="E67" i="18" s="1"/>
  <c r="D66" i="18"/>
  <c r="C66" i="18"/>
  <c r="E66" i="18" s="1"/>
  <c r="D65" i="18"/>
  <c r="C65" i="18"/>
  <c r="D64" i="18"/>
  <c r="E64" i="18" s="1"/>
  <c r="C64" i="18"/>
  <c r="D63" i="18"/>
  <c r="C63" i="18"/>
  <c r="E63" i="18" s="1"/>
  <c r="D62" i="18"/>
  <c r="C62" i="18"/>
  <c r="E62" i="18" s="1"/>
  <c r="D61" i="18"/>
  <c r="C61" i="18"/>
  <c r="E61" i="18" s="1"/>
  <c r="D60" i="18"/>
  <c r="C60" i="18"/>
  <c r="D59" i="18"/>
  <c r="C59" i="18"/>
  <c r="D58" i="18"/>
  <c r="C58" i="18"/>
  <c r="D57" i="18"/>
  <c r="C57" i="18"/>
  <c r="E57" i="18" s="1"/>
  <c r="D56" i="18"/>
  <c r="E56" i="18" s="1"/>
  <c r="C56" i="18"/>
  <c r="D55" i="18"/>
  <c r="C55" i="18"/>
  <c r="E55" i="18" s="1"/>
  <c r="D54" i="18"/>
  <c r="C54" i="18"/>
  <c r="E54" i="18" s="1"/>
  <c r="D53" i="18"/>
  <c r="C53" i="18"/>
  <c r="D52" i="18"/>
  <c r="E52" i="18" s="1"/>
  <c r="C52" i="18"/>
  <c r="D51" i="18"/>
  <c r="C51" i="18"/>
  <c r="E51" i="18" s="1"/>
  <c r="D50" i="18"/>
  <c r="C50" i="18"/>
  <c r="E50" i="18" s="1"/>
  <c r="D49" i="18"/>
  <c r="C49" i="18"/>
  <c r="E49" i="18" s="1"/>
  <c r="D48" i="18"/>
  <c r="C48" i="18"/>
  <c r="D47" i="18"/>
  <c r="C47" i="18"/>
  <c r="D46" i="18"/>
  <c r="C46" i="18"/>
  <c r="D45" i="18"/>
  <c r="C45" i="18"/>
  <c r="E45" i="18" s="1"/>
  <c r="D44" i="18"/>
  <c r="E44" i="18" s="1"/>
  <c r="C44" i="18"/>
  <c r="D43" i="18"/>
  <c r="C43" i="18"/>
  <c r="E43" i="18" s="1"/>
  <c r="D42" i="18"/>
  <c r="C42" i="18"/>
  <c r="E42" i="18" s="1"/>
  <c r="D41" i="18"/>
  <c r="C41" i="18"/>
  <c r="D40" i="18"/>
  <c r="E40" i="18" s="1"/>
  <c r="C40" i="18"/>
  <c r="D39" i="18"/>
  <c r="C39" i="18"/>
  <c r="E39" i="18" s="1"/>
  <c r="D38" i="18"/>
  <c r="C38" i="18"/>
  <c r="E38" i="18" s="1"/>
  <c r="D37" i="18"/>
  <c r="C37" i="18"/>
  <c r="E37" i="18" s="1"/>
  <c r="D36" i="18"/>
  <c r="C36" i="18"/>
  <c r="D35" i="18"/>
  <c r="C35" i="18"/>
  <c r="D34" i="18"/>
  <c r="C34" i="18"/>
  <c r="D33" i="18"/>
  <c r="C33" i="18"/>
  <c r="E33" i="18" s="1"/>
  <c r="D32" i="18"/>
  <c r="E32" i="18" s="1"/>
  <c r="C32" i="18"/>
  <c r="D31" i="18"/>
  <c r="C31" i="18"/>
  <c r="E31" i="18" s="1"/>
  <c r="D30" i="18"/>
  <c r="C30" i="18"/>
  <c r="E30" i="18" s="1"/>
  <c r="D29" i="18"/>
  <c r="C29" i="18"/>
  <c r="D28" i="18"/>
  <c r="E28" i="18" s="1"/>
  <c r="C28" i="18"/>
  <c r="D27" i="18"/>
  <c r="C27" i="18"/>
  <c r="E27" i="18" s="1"/>
  <c r="D26" i="18"/>
  <c r="C26" i="18"/>
  <c r="D25" i="18"/>
  <c r="C25" i="18"/>
  <c r="E25" i="18" s="1"/>
  <c r="D24" i="18"/>
  <c r="C24" i="18"/>
  <c r="D23" i="18"/>
  <c r="C23" i="18"/>
  <c r="D22" i="18"/>
  <c r="C22" i="18"/>
  <c r="D21" i="18"/>
  <c r="C21" i="18"/>
  <c r="E21" i="18" s="1"/>
  <c r="D20" i="18"/>
  <c r="E20" i="18" s="1"/>
  <c r="C20" i="18"/>
  <c r="D19" i="18"/>
  <c r="C19" i="18"/>
  <c r="E19" i="18" s="1"/>
  <c r="D18" i="18"/>
  <c r="C18" i="18"/>
  <c r="E18" i="18" s="1"/>
  <c r="D17" i="18"/>
  <c r="C17" i="18"/>
  <c r="D16" i="18"/>
  <c r="E16" i="18" s="1"/>
  <c r="C16" i="18"/>
  <c r="D15" i="18"/>
  <c r="C15" i="18"/>
  <c r="E15" i="18" s="1"/>
  <c r="D14" i="18"/>
  <c r="C14" i="18"/>
  <c r="E14" i="18" s="1"/>
  <c r="D13" i="18"/>
  <c r="C13" i="18"/>
  <c r="E13" i="18" s="1"/>
  <c r="D12" i="18"/>
  <c r="C12" i="18"/>
  <c r="D11" i="18"/>
  <c r="C11" i="18"/>
  <c r="D10" i="18"/>
  <c r="C10" i="18"/>
  <c r="D9" i="18"/>
  <c r="C9" i="18"/>
  <c r="E9" i="18" s="1"/>
  <c r="D8" i="18"/>
  <c r="C8" i="18"/>
  <c r="D7" i="18"/>
  <c r="C7" i="18"/>
  <c r="E7" i="18" s="1"/>
  <c r="D6" i="18"/>
  <c r="C6" i="18"/>
  <c r="E6" i="18" s="1"/>
  <c r="D5" i="18"/>
  <c r="C5" i="18"/>
  <c r="O8" i="10"/>
  <c r="N8" i="10"/>
  <c r="M8" i="10"/>
  <c r="L138" i="17"/>
  <c r="K138" i="17"/>
  <c r="J138" i="17"/>
  <c r="I138" i="17"/>
  <c r="D137" i="17"/>
  <c r="C137" i="17"/>
  <c r="H138" i="17" s="1"/>
  <c r="D136" i="17"/>
  <c r="C136" i="17"/>
  <c r="E136" i="17" s="1"/>
  <c r="E135" i="17"/>
  <c r="D135" i="17"/>
  <c r="C135" i="17"/>
  <c r="E134" i="17"/>
  <c r="D134" i="17"/>
  <c r="C134" i="17"/>
  <c r="D133" i="17"/>
  <c r="C133" i="17"/>
  <c r="E133" i="17" s="1"/>
  <c r="D132" i="17"/>
  <c r="C132" i="17"/>
  <c r="E132" i="17" s="1"/>
  <c r="E131" i="17"/>
  <c r="D131" i="17"/>
  <c r="C131" i="17"/>
  <c r="E130" i="17"/>
  <c r="D130" i="17"/>
  <c r="C130" i="17"/>
  <c r="D129" i="17"/>
  <c r="C129" i="17"/>
  <c r="E129" i="17" s="1"/>
  <c r="E128" i="17"/>
  <c r="D128" i="17"/>
  <c r="C128" i="17"/>
  <c r="E127" i="17"/>
  <c r="D127" i="17"/>
  <c r="C127" i="17"/>
  <c r="E126" i="17"/>
  <c r="D126" i="17"/>
  <c r="C126" i="17"/>
  <c r="D125" i="17"/>
  <c r="C125" i="17"/>
  <c r="E125" i="17" s="1"/>
  <c r="E124" i="17"/>
  <c r="D124" i="17"/>
  <c r="C124" i="17"/>
  <c r="E123" i="17"/>
  <c r="D123" i="17"/>
  <c r="C123" i="17"/>
  <c r="E122" i="17"/>
  <c r="D122" i="17"/>
  <c r="C122" i="17"/>
  <c r="D121" i="17"/>
  <c r="C121" i="17"/>
  <c r="E121" i="17" s="1"/>
  <c r="E120" i="17"/>
  <c r="D120" i="17"/>
  <c r="C120" i="17"/>
  <c r="E119" i="17"/>
  <c r="D119" i="17"/>
  <c r="C119" i="17"/>
  <c r="E118" i="17"/>
  <c r="D118" i="17"/>
  <c r="C118" i="17"/>
  <c r="D117" i="17"/>
  <c r="C117" i="17"/>
  <c r="E117" i="17" s="1"/>
  <c r="E116" i="17"/>
  <c r="D116" i="17"/>
  <c r="C116" i="17"/>
  <c r="E115" i="17"/>
  <c r="D115" i="17"/>
  <c r="C115" i="17"/>
  <c r="E114" i="17"/>
  <c r="D114" i="17"/>
  <c r="C114" i="17"/>
  <c r="D113" i="17"/>
  <c r="C113" i="17"/>
  <c r="E113" i="17" s="1"/>
  <c r="E112" i="17"/>
  <c r="D112" i="17"/>
  <c r="C112" i="17"/>
  <c r="E111" i="17"/>
  <c r="D111" i="17"/>
  <c r="C111" i="17"/>
  <c r="E110" i="17"/>
  <c r="D110" i="17"/>
  <c r="C110" i="17"/>
  <c r="D109" i="17"/>
  <c r="C109" i="17"/>
  <c r="E109" i="17" s="1"/>
  <c r="E108" i="17"/>
  <c r="D108" i="17"/>
  <c r="C108" i="17"/>
  <c r="E107" i="17"/>
  <c r="D107" i="17"/>
  <c r="C107" i="17"/>
  <c r="E106" i="17"/>
  <c r="D106" i="17"/>
  <c r="C106" i="17"/>
  <c r="D105" i="17"/>
  <c r="C105" i="17"/>
  <c r="E105" i="17" s="1"/>
  <c r="E104" i="17"/>
  <c r="D104" i="17"/>
  <c r="C104" i="17"/>
  <c r="E103" i="17"/>
  <c r="D103" i="17"/>
  <c r="C103" i="17"/>
  <c r="E102" i="17"/>
  <c r="D102" i="17"/>
  <c r="C102" i="17"/>
  <c r="D101" i="17"/>
  <c r="C101" i="17"/>
  <c r="E101" i="17" s="1"/>
  <c r="E100" i="17"/>
  <c r="D100" i="17"/>
  <c r="C100" i="17"/>
  <c r="E99" i="17"/>
  <c r="D99" i="17"/>
  <c r="C99" i="17"/>
  <c r="E98" i="17"/>
  <c r="D98" i="17"/>
  <c r="C98" i="17"/>
  <c r="D97" i="17"/>
  <c r="C97" i="17"/>
  <c r="E97" i="17" s="1"/>
  <c r="E96" i="17"/>
  <c r="D96" i="17"/>
  <c r="C96" i="17"/>
  <c r="E95" i="17"/>
  <c r="D95" i="17"/>
  <c r="C95" i="17"/>
  <c r="E94" i="17"/>
  <c r="D94" i="17"/>
  <c r="C94" i="17"/>
  <c r="D93" i="17"/>
  <c r="C93" i="17"/>
  <c r="E93" i="17" s="1"/>
  <c r="E92" i="17"/>
  <c r="D92" i="17"/>
  <c r="C92" i="17"/>
  <c r="E91" i="17"/>
  <c r="D91" i="17"/>
  <c r="C91" i="17"/>
  <c r="E90" i="17"/>
  <c r="D90" i="17"/>
  <c r="C90" i="17"/>
  <c r="D89" i="17"/>
  <c r="C89" i="17"/>
  <c r="E89" i="17" s="1"/>
  <c r="E88" i="17"/>
  <c r="D88" i="17"/>
  <c r="C88" i="17"/>
  <c r="E87" i="17"/>
  <c r="D87" i="17"/>
  <c r="C87" i="17"/>
  <c r="E86" i="17"/>
  <c r="D86" i="17"/>
  <c r="C86" i="17"/>
  <c r="D85" i="17"/>
  <c r="C85" i="17"/>
  <c r="E85" i="17" s="1"/>
  <c r="E84" i="17"/>
  <c r="D84" i="17"/>
  <c r="C84" i="17"/>
  <c r="E83" i="17"/>
  <c r="D83" i="17"/>
  <c r="C83" i="17"/>
  <c r="E82" i="17"/>
  <c r="D82" i="17"/>
  <c r="C82" i="17"/>
  <c r="D81" i="17"/>
  <c r="C81" i="17"/>
  <c r="E81" i="17" s="1"/>
  <c r="E80" i="17"/>
  <c r="D80" i="17"/>
  <c r="C80" i="17"/>
  <c r="E79" i="17"/>
  <c r="D79" i="17"/>
  <c r="C79" i="17"/>
  <c r="E78" i="17"/>
  <c r="D78" i="17"/>
  <c r="C78" i="17"/>
  <c r="D77" i="17"/>
  <c r="C77" i="17"/>
  <c r="E77" i="17" s="1"/>
  <c r="E76" i="17"/>
  <c r="D76" i="17"/>
  <c r="C76" i="17"/>
  <c r="E75" i="17"/>
  <c r="D75" i="17"/>
  <c r="C75" i="17"/>
  <c r="E74" i="17"/>
  <c r="D74" i="17"/>
  <c r="C74" i="17"/>
  <c r="D73" i="17"/>
  <c r="C73" i="17"/>
  <c r="E73" i="17" s="1"/>
  <c r="E72" i="17"/>
  <c r="D72" i="17"/>
  <c r="C72" i="17"/>
  <c r="E71" i="17"/>
  <c r="D71" i="17"/>
  <c r="C71" i="17"/>
  <c r="E70" i="17"/>
  <c r="D70" i="17"/>
  <c r="C70" i="17"/>
  <c r="D69" i="17"/>
  <c r="C69" i="17"/>
  <c r="E69" i="17" s="1"/>
  <c r="E68" i="17"/>
  <c r="D68" i="17"/>
  <c r="C68" i="17"/>
  <c r="E67" i="17"/>
  <c r="D67" i="17"/>
  <c r="C67" i="17"/>
  <c r="E66" i="17"/>
  <c r="D66" i="17"/>
  <c r="C66" i="17"/>
  <c r="D65" i="17"/>
  <c r="C65" i="17"/>
  <c r="E65" i="17" s="1"/>
  <c r="E64" i="17"/>
  <c r="D64" i="17"/>
  <c r="C64" i="17"/>
  <c r="E63" i="17"/>
  <c r="D63" i="17"/>
  <c r="C63" i="17"/>
  <c r="E62" i="17"/>
  <c r="D62" i="17"/>
  <c r="C62" i="17"/>
  <c r="D61" i="17"/>
  <c r="C61" i="17"/>
  <c r="E61" i="17" s="1"/>
  <c r="E60" i="17"/>
  <c r="D60" i="17"/>
  <c r="C60" i="17"/>
  <c r="E59" i="17"/>
  <c r="D59" i="17"/>
  <c r="C59" i="17"/>
  <c r="E58" i="17"/>
  <c r="D58" i="17"/>
  <c r="C58" i="17"/>
  <c r="D57" i="17"/>
  <c r="C57" i="17"/>
  <c r="E57" i="17" s="1"/>
  <c r="E56" i="17"/>
  <c r="D56" i="17"/>
  <c r="C56" i="17"/>
  <c r="E55" i="17"/>
  <c r="D55" i="17"/>
  <c r="C55" i="17"/>
  <c r="E54" i="17"/>
  <c r="D54" i="17"/>
  <c r="C54" i="17"/>
  <c r="D53" i="17"/>
  <c r="C53" i="17"/>
  <c r="E53" i="17" s="1"/>
  <c r="E52" i="17"/>
  <c r="D52" i="17"/>
  <c r="C52" i="17"/>
  <c r="E51" i="17"/>
  <c r="D51" i="17"/>
  <c r="C51" i="17"/>
  <c r="E50" i="17"/>
  <c r="D50" i="17"/>
  <c r="C50" i="17"/>
  <c r="D49" i="17"/>
  <c r="C49" i="17"/>
  <c r="E49" i="17" s="1"/>
  <c r="E48" i="17"/>
  <c r="D48" i="17"/>
  <c r="C48" i="17"/>
  <c r="E47" i="17"/>
  <c r="D47" i="17"/>
  <c r="C47" i="17"/>
  <c r="E46" i="17"/>
  <c r="D46" i="17"/>
  <c r="C46" i="17"/>
  <c r="D45" i="17"/>
  <c r="C45" i="17"/>
  <c r="E45" i="17" s="1"/>
  <c r="E44" i="17"/>
  <c r="D44" i="17"/>
  <c r="C44" i="17"/>
  <c r="E43" i="17"/>
  <c r="D43" i="17"/>
  <c r="C43" i="17"/>
  <c r="E42" i="17"/>
  <c r="D42" i="17"/>
  <c r="C42" i="17"/>
  <c r="D41" i="17"/>
  <c r="C41" i="17"/>
  <c r="E41" i="17" s="1"/>
  <c r="E40" i="17"/>
  <c r="D40" i="17"/>
  <c r="C40" i="17"/>
  <c r="E39" i="17"/>
  <c r="D39" i="17"/>
  <c r="C39" i="17"/>
  <c r="E38" i="17"/>
  <c r="D38" i="17"/>
  <c r="C38" i="17"/>
  <c r="D37" i="17"/>
  <c r="C37" i="17"/>
  <c r="E37" i="17" s="1"/>
  <c r="E36" i="17"/>
  <c r="D36" i="17"/>
  <c r="C36" i="17"/>
  <c r="E35" i="17"/>
  <c r="D35" i="17"/>
  <c r="C35" i="17"/>
  <c r="E34" i="17"/>
  <c r="D34" i="17"/>
  <c r="C34" i="17"/>
  <c r="D33" i="17"/>
  <c r="C33" i="17"/>
  <c r="E33" i="17" s="1"/>
  <c r="E32" i="17"/>
  <c r="D32" i="17"/>
  <c r="C32" i="17"/>
  <c r="E31" i="17"/>
  <c r="D31" i="17"/>
  <c r="C31" i="17"/>
  <c r="E30" i="17"/>
  <c r="D30" i="17"/>
  <c r="C30" i="17"/>
  <c r="D29" i="17"/>
  <c r="C29" i="17"/>
  <c r="E29" i="17" s="1"/>
  <c r="E28" i="17"/>
  <c r="D28" i="17"/>
  <c r="C28" i="17"/>
  <c r="E27" i="17"/>
  <c r="D27" i="17"/>
  <c r="C27" i="17"/>
  <c r="E26" i="17"/>
  <c r="D26" i="17"/>
  <c r="C26" i="17"/>
  <c r="D25" i="17"/>
  <c r="C25" i="17"/>
  <c r="E25" i="17" s="1"/>
  <c r="E24" i="17"/>
  <c r="D24" i="17"/>
  <c r="C24" i="17"/>
  <c r="E23" i="17"/>
  <c r="D23" i="17"/>
  <c r="C23" i="17"/>
  <c r="E22" i="17"/>
  <c r="D22" i="17"/>
  <c r="C22" i="17"/>
  <c r="D21" i="17"/>
  <c r="C21" i="17"/>
  <c r="E21" i="17" s="1"/>
  <c r="E20" i="17"/>
  <c r="D20" i="17"/>
  <c r="C20" i="17"/>
  <c r="E19" i="17"/>
  <c r="D19" i="17"/>
  <c r="C19" i="17"/>
  <c r="E18" i="17"/>
  <c r="D18" i="17"/>
  <c r="C18" i="17"/>
  <c r="D17" i="17"/>
  <c r="C17" i="17"/>
  <c r="E17" i="17" s="1"/>
  <c r="E16" i="17"/>
  <c r="D16" i="17"/>
  <c r="C16" i="17"/>
  <c r="E15" i="17"/>
  <c r="D15" i="17"/>
  <c r="C15" i="17"/>
  <c r="E14" i="17"/>
  <c r="D14" i="17"/>
  <c r="C14" i="17"/>
  <c r="D13" i="17"/>
  <c r="C13" i="17"/>
  <c r="E13" i="17" s="1"/>
  <c r="E12" i="17"/>
  <c r="D12" i="17"/>
  <c r="C12" i="17"/>
  <c r="E11" i="17"/>
  <c r="D11" i="17"/>
  <c r="C11" i="17"/>
  <c r="E10" i="17"/>
  <c r="D10" i="17"/>
  <c r="C10" i="17"/>
  <c r="D9" i="17"/>
  <c r="C9" i="17"/>
  <c r="E9" i="17" s="1"/>
  <c r="E8" i="17"/>
  <c r="D8" i="17"/>
  <c r="C8" i="17"/>
  <c r="E7" i="17"/>
  <c r="D7" i="17"/>
  <c r="C7" i="17"/>
  <c r="E6" i="17"/>
  <c r="D6" i="17"/>
  <c r="C6" i="17"/>
  <c r="D5" i="17"/>
  <c r="C5" i="17"/>
  <c r="E5" i="17" s="1"/>
  <c r="E4" i="17"/>
  <c r="D4" i="17"/>
  <c r="C4" i="17"/>
  <c r="M138" i="8"/>
  <c r="I2" i="2"/>
  <c r="H6" i="2"/>
  <c r="H2" i="2"/>
  <c r="I6" i="2"/>
  <c r="I3" i="2"/>
  <c r="B11" i="16"/>
  <c r="AC139" i="11"/>
  <c r="S8" i="12"/>
  <c r="T8" i="12"/>
  <c r="S44" i="6"/>
  <c r="S42" i="6"/>
  <c r="S40" i="6"/>
  <c r="S8" i="6"/>
  <c r="S4" i="6"/>
  <c r="H2" i="6"/>
  <c r="H3" i="6"/>
  <c r="S3" i="6" s="1"/>
  <c r="H4" i="6"/>
  <c r="H5" i="6"/>
  <c r="S5" i="6" s="1"/>
  <c r="H6" i="6"/>
  <c r="S6" i="6" s="1"/>
  <c r="H7" i="6"/>
  <c r="S7" i="6" s="1"/>
  <c r="H8" i="6"/>
  <c r="H9" i="6"/>
  <c r="S9" i="6" s="1"/>
  <c r="H10" i="6"/>
  <c r="S10" i="6" s="1"/>
  <c r="H11" i="6"/>
  <c r="S11" i="6" s="1"/>
  <c r="H12" i="6"/>
  <c r="S12" i="6" s="1"/>
  <c r="H13" i="6"/>
  <c r="S13" i="6" s="1"/>
  <c r="H14" i="6"/>
  <c r="S14" i="6" s="1"/>
  <c r="H15" i="6"/>
  <c r="S15" i="6" s="1"/>
  <c r="H16" i="6"/>
  <c r="S16" i="6" s="1"/>
  <c r="H17" i="6"/>
  <c r="S17" i="6" s="1"/>
  <c r="H18" i="6"/>
  <c r="S18" i="6" s="1"/>
  <c r="H19" i="6"/>
  <c r="S19" i="6" s="1"/>
  <c r="H20" i="6"/>
  <c r="S20" i="6" s="1"/>
  <c r="H21" i="6"/>
  <c r="S21" i="6" s="1"/>
  <c r="H22" i="6"/>
  <c r="S22" i="6" s="1"/>
  <c r="H23" i="6"/>
  <c r="S23" i="6" s="1"/>
  <c r="H24" i="6"/>
  <c r="S24" i="6" s="1"/>
  <c r="H25" i="6"/>
  <c r="S25" i="6" s="1"/>
  <c r="H26" i="6"/>
  <c r="S26" i="6" s="1"/>
  <c r="H27" i="6"/>
  <c r="S27" i="6" s="1"/>
  <c r="H28" i="6"/>
  <c r="S28" i="6" s="1"/>
  <c r="H29" i="6"/>
  <c r="S29" i="6" s="1"/>
  <c r="H30" i="6"/>
  <c r="S30" i="6" s="1"/>
  <c r="H31" i="6"/>
  <c r="S31" i="6" s="1"/>
  <c r="H32" i="6"/>
  <c r="S32" i="6" s="1"/>
  <c r="H33" i="6"/>
  <c r="S33" i="6" s="1"/>
  <c r="H34" i="6"/>
  <c r="S34" i="6" s="1"/>
  <c r="H35" i="6"/>
  <c r="S35" i="6" s="1"/>
  <c r="H36" i="6"/>
  <c r="S36" i="6" s="1"/>
  <c r="H37" i="6"/>
  <c r="S37" i="6" s="1"/>
  <c r="H38" i="6"/>
  <c r="S38" i="6" s="1"/>
  <c r="H39" i="6"/>
  <c r="S39" i="6" s="1"/>
  <c r="H40" i="6"/>
  <c r="H41" i="6"/>
  <c r="S41" i="6" s="1"/>
  <c r="H42" i="6"/>
  <c r="H43" i="6"/>
  <c r="S43" i="6" s="1"/>
  <c r="H44" i="6"/>
  <c r="H45" i="6"/>
  <c r="S45" i="6" s="1"/>
  <c r="H46" i="6"/>
  <c r="S46" i="6" s="1"/>
  <c r="H47" i="6"/>
  <c r="S47" i="6" s="1"/>
  <c r="H48" i="6"/>
  <c r="S48" i="6" s="1"/>
  <c r="H49" i="6"/>
  <c r="S49" i="6" s="1"/>
  <c r="H50" i="6"/>
  <c r="S50" i="6" s="1"/>
  <c r="H51" i="6"/>
  <c r="S51" i="6" s="1"/>
  <c r="H52" i="6"/>
  <c r="S52" i="6" s="1"/>
  <c r="H53" i="6"/>
  <c r="S53" i="6" s="1"/>
  <c r="H54" i="6"/>
  <c r="S54" i="6" s="1"/>
  <c r="H55" i="6"/>
  <c r="S55" i="6" s="1"/>
  <c r="H56" i="6"/>
  <c r="S56" i="6" s="1"/>
  <c r="H57" i="6"/>
  <c r="S57" i="6" s="1"/>
  <c r="H58" i="6"/>
  <c r="S58" i="6" s="1"/>
  <c r="H59" i="6"/>
  <c r="S59" i="6" s="1"/>
  <c r="H60" i="6"/>
  <c r="S60" i="6" s="1"/>
  <c r="H61" i="6"/>
  <c r="S61" i="6" s="1"/>
  <c r="H62" i="6"/>
  <c r="S62" i="6" s="1"/>
  <c r="H63" i="6"/>
  <c r="S63" i="6" s="1"/>
  <c r="H64" i="6"/>
  <c r="S64" i="6" s="1"/>
  <c r="H65" i="6"/>
  <c r="S65" i="6" s="1"/>
  <c r="H66" i="6"/>
  <c r="S66" i="6" s="1"/>
  <c r="H67" i="6"/>
  <c r="S67" i="6" s="1"/>
  <c r="H68" i="6"/>
  <c r="S68" i="6" s="1"/>
  <c r="H69" i="6"/>
  <c r="S69" i="6" s="1"/>
  <c r="H70" i="6"/>
  <c r="S70" i="6" s="1"/>
  <c r="H71" i="6"/>
  <c r="S71" i="6" s="1"/>
  <c r="H72" i="6"/>
  <c r="S72" i="6" s="1"/>
  <c r="H73" i="6"/>
  <c r="S73" i="6" s="1"/>
  <c r="H74" i="6"/>
  <c r="S74" i="6" s="1"/>
  <c r="H75" i="6"/>
  <c r="S75" i="6" s="1"/>
  <c r="H76" i="6"/>
  <c r="S76" i="6" s="1"/>
  <c r="H77" i="6"/>
  <c r="S77" i="6" s="1"/>
  <c r="H78" i="6"/>
  <c r="S78" i="6" s="1"/>
  <c r="H79" i="6"/>
  <c r="S79" i="6" s="1"/>
  <c r="H80" i="6"/>
  <c r="S80" i="6" s="1"/>
  <c r="H81" i="6"/>
  <c r="S81" i="6" s="1"/>
  <c r="H82" i="6"/>
  <c r="S82" i="6" s="1"/>
  <c r="H83" i="6"/>
  <c r="S83" i="6" s="1"/>
  <c r="H84" i="6"/>
  <c r="S84" i="6" s="1"/>
  <c r="H85" i="6"/>
  <c r="S85" i="6" s="1"/>
  <c r="H86" i="6"/>
  <c r="S86" i="6" s="1"/>
  <c r="H87" i="6"/>
  <c r="S87" i="6" s="1"/>
  <c r="H88" i="6"/>
  <c r="S88" i="6" s="1"/>
  <c r="H89" i="6"/>
  <c r="S89" i="6" s="1"/>
  <c r="H90" i="6"/>
  <c r="S90" i="6" s="1"/>
  <c r="H91" i="6"/>
  <c r="S91" i="6" s="1"/>
  <c r="H92" i="6"/>
  <c r="S92" i="6" s="1"/>
  <c r="H93" i="6"/>
  <c r="S93" i="6" s="1"/>
  <c r="H94" i="6"/>
  <c r="S94" i="6" s="1"/>
  <c r="H95" i="6"/>
  <c r="S95" i="6" s="1"/>
  <c r="H96" i="6"/>
  <c r="S96" i="6" s="1"/>
  <c r="H97" i="6"/>
  <c r="S97" i="6" s="1"/>
  <c r="H98" i="6"/>
  <c r="S98" i="6" s="1"/>
  <c r="H99" i="6"/>
  <c r="S99" i="6" s="1"/>
  <c r="H100" i="6"/>
  <c r="S100" i="6" s="1"/>
  <c r="H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G107" i="5"/>
  <c r="F107" i="5"/>
  <c r="F108" i="5" s="1"/>
  <c r="D107" i="5"/>
  <c r="D108" i="5" s="1"/>
  <c r="AB139" i="11"/>
  <c r="R8" i="13"/>
  <c r="S8" i="13" s="1"/>
  <c r="T8" i="13" s="1"/>
  <c r="F102" i="6"/>
  <c r="D102" i="6"/>
  <c r="E102" i="6" s="1"/>
  <c r="AA139" i="11"/>
  <c r="R8" i="12"/>
  <c r="C139" i="18" l="1"/>
  <c r="K139" i="18" s="1"/>
  <c r="E12" i="18"/>
  <c r="E24" i="18"/>
  <c r="E36" i="18"/>
  <c r="E48" i="18"/>
  <c r="E60" i="18"/>
  <c r="E72" i="18"/>
  <c r="E84" i="18"/>
  <c r="E96" i="18"/>
  <c r="E108" i="18"/>
  <c r="E120" i="18"/>
  <c r="E132" i="18"/>
  <c r="E26" i="18"/>
  <c r="E122" i="18"/>
  <c r="E134" i="18"/>
  <c r="E8" i="18"/>
  <c r="E10" i="18"/>
  <c r="E22" i="18"/>
  <c r="E34" i="18"/>
  <c r="E46" i="18"/>
  <c r="E58" i="18"/>
  <c r="E70" i="18"/>
  <c r="E82" i="18"/>
  <c r="E94" i="18"/>
  <c r="E106" i="18"/>
  <c r="E118" i="18"/>
  <c r="E130" i="18"/>
  <c r="E5" i="18"/>
  <c r="E11" i="18"/>
  <c r="E17" i="18"/>
  <c r="E23" i="18"/>
  <c r="E29" i="18"/>
  <c r="E35" i="18"/>
  <c r="E41" i="18"/>
  <c r="E47" i="18"/>
  <c r="E53" i="18"/>
  <c r="E59" i="18"/>
  <c r="E65" i="18"/>
  <c r="E71" i="18"/>
  <c r="E77" i="18"/>
  <c r="E83" i="18"/>
  <c r="E89" i="18"/>
  <c r="E95" i="18"/>
  <c r="E101" i="18"/>
  <c r="E107" i="18"/>
  <c r="E113" i="18"/>
  <c r="E119" i="18"/>
  <c r="E125" i="18"/>
  <c r="E131" i="18"/>
  <c r="E137" i="18"/>
  <c r="H139" i="18"/>
  <c r="P139" i="18"/>
  <c r="J139" i="18"/>
  <c r="N139" i="18"/>
  <c r="L139" i="18"/>
  <c r="I139" i="18"/>
  <c r="E138" i="18"/>
  <c r="E137" i="17"/>
  <c r="C138" i="17"/>
  <c r="F138" i="17" s="1"/>
  <c r="G138" i="17" s="1"/>
  <c r="S2" i="6"/>
  <c r="B102" i="6"/>
  <c r="C102" i="6" s="1"/>
  <c r="I102" i="6"/>
  <c r="H102" i="6"/>
  <c r="K102" i="6" s="1"/>
  <c r="L102" i="6" s="1"/>
  <c r="E108" i="5"/>
  <c r="E107" i="5"/>
  <c r="G108" i="5"/>
  <c r="D109" i="5"/>
  <c r="I107" i="5"/>
  <c r="L107" i="5" s="1"/>
  <c r="M107" i="5" s="1"/>
  <c r="J107" i="5"/>
  <c r="B107" i="5"/>
  <c r="F109" i="5"/>
  <c r="Z139" i="11"/>
  <c r="Y139" i="11"/>
  <c r="X139" i="11"/>
  <c r="W139" i="11"/>
  <c r="D138" i="11"/>
  <c r="C138" i="11"/>
  <c r="R139" i="11" s="1"/>
  <c r="D137" i="11"/>
  <c r="C137" i="11"/>
  <c r="D136" i="11"/>
  <c r="C136" i="11"/>
  <c r="D135" i="11"/>
  <c r="C135" i="11"/>
  <c r="D134" i="11"/>
  <c r="C134" i="11"/>
  <c r="D133" i="11"/>
  <c r="C133" i="11"/>
  <c r="D132" i="11"/>
  <c r="C132" i="11"/>
  <c r="D131" i="11"/>
  <c r="C131" i="11"/>
  <c r="D130" i="11"/>
  <c r="C130" i="11"/>
  <c r="D129" i="11"/>
  <c r="C129" i="11"/>
  <c r="D128" i="11"/>
  <c r="C128" i="11"/>
  <c r="D127" i="11"/>
  <c r="C127" i="11"/>
  <c r="D126" i="11"/>
  <c r="C126" i="11"/>
  <c r="D125" i="11"/>
  <c r="C125" i="11"/>
  <c r="D124" i="11"/>
  <c r="C124" i="11"/>
  <c r="D123" i="11"/>
  <c r="C123" i="11"/>
  <c r="D122" i="11"/>
  <c r="C122" i="11"/>
  <c r="D121" i="11"/>
  <c r="C121" i="11"/>
  <c r="D120" i="11"/>
  <c r="C120" i="11"/>
  <c r="D119" i="11"/>
  <c r="C119" i="11"/>
  <c r="D118" i="11"/>
  <c r="C118" i="11"/>
  <c r="D117" i="11"/>
  <c r="C117" i="11"/>
  <c r="D116" i="11"/>
  <c r="C116" i="11"/>
  <c r="D115" i="11"/>
  <c r="C115" i="11"/>
  <c r="D114" i="11"/>
  <c r="C114" i="11"/>
  <c r="D113" i="11"/>
  <c r="C113" i="11"/>
  <c r="D112" i="11"/>
  <c r="C112" i="11"/>
  <c r="D111" i="11"/>
  <c r="C111" i="11"/>
  <c r="D110" i="11"/>
  <c r="C110" i="11"/>
  <c r="D109" i="11"/>
  <c r="C109" i="11"/>
  <c r="D108" i="11"/>
  <c r="C108" i="11"/>
  <c r="D107" i="11"/>
  <c r="C107" i="11"/>
  <c r="D106" i="11"/>
  <c r="C106" i="11"/>
  <c r="D105" i="11"/>
  <c r="C105" i="11"/>
  <c r="D104" i="11"/>
  <c r="C104" i="11"/>
  <c r="D103" i="11"/>
  <c r="C103" i="11"/>
  <c r="D102" i="11"/>
  <c r="C102" i="11"/>
  <c r="D101" i="11"/>
  <c r="C101" i="11"/>
  <c r="D100" i="11"/>
  <c r="C100" i="11"/>
  <c r="D99" i="11"/>
  <c r="C99" i="11"/>
  <c r="D98" i="11"/>
  <c r="C98" i="11"/>
  <c r="D97" i="11"/>
  <c r="C97" i="11"/>
  <c r="D96" i="11"/>
  <c r="C96" i="11"/>
  <c r="D95" i="11"/>
  <c r="C95" i="11"/>
  <c r="D94" i="11"/>
  <c r="C94" i="11"/>
  <c r="D93" i="11"/>
  <c r="C93" i="11"/>
  <c r="D92" i="11"/>
  <c r="C92" i="11"/>
  <c r="D91" i="11"/>
  <c r="C91" i="11"/>
  <c r="D90" i="11"/>
  <c r="C90" i="11"/>
  <c r="D89" i="11"/>
  <c r="C89" i="11"/>
  <c r="D88" i="11"/>
  <c r="C88" i="11"/>
  <c r="D87" i="11"/>
  <c r="C87" i="11"/>
  <c r="D86" i="11"/>
  <c r="C86" i="11"/>
  <c r="D85" i="11"/>
  <c r="C85" i="11"/>
  <c r="D84" i="11"/>
  <c r="C84" i="11"/>
  <c r="D83" i="11"/>
  <c r="C83" i="11"/>
  <c r="D82" i="11"/>
  <c r="C82" i="11"/>
  <c r="D81" i="11"/>
  <c r="C81" i="11"/>
  <c r="D80" i="11"/>
  <c r="C80" i="11"/>
  <c r="D79" i="11"/>
  <c r="C79" i="11"/>
  <c r="D78" i="11"/>
  <c r="C78" i="11"/>
  <c r="D77" i="11"/>
  <c r="C77" i="11"/>
  <c r="D76" i="11"/>
  <c r="C76" i="11"/>
  <c r="D75" i="11"/>
  <c r="C75" i="11"/>
  <c r="D74" i="11"/>
  <c r="C74" i="11"/>
  <c r="D73" i="11"/>
  <c r="C73" i="11"/>
  <c r="D72" i="11"/>
  <c r="C72" i="11"/>
  <c r="D71" i="11"/>
  <c r="C71" i="11"/>
  <c r="D70" i="11"/>
  <c r="C70" i="11"/>
  <c r="D69" i="11"/>
  <c r="C69" i="11"/>
  <c r="D68" i="11"/>
  <c r="C68" i="11"/>
  <c r="D67" i="11"/>
  <c r="C67" i="11"/>
  <c r="D66" i="11"/>
  <c r="C66" i="11"/>
  <c r="D65" i="11"/>
  <c r="C65" i="11"/>
  <c r="D64" i="11"/>
  <c r="C64" i="11"/>
  <c r="D63" i="11"/>
  <c r="C63" i="11"/>
  <c r="D62" i="11"/>
  <c r="C62" i="11"/>
  <c r="D61" i="11"/>
  <c r="C61" i="11"/>
  <c r="D60" i="11"/>
  <c r="C60" i="11"/>
  <c r="D59" i="11"/>
  <c r="C59" i="11"/>
  <c r="D58" i="11"/>
  <c r="C58" i="11"/>
  <c r="D57" i="11"/>
  <c r="C57" i="11"/>
  <c r="D56" i="11"/>
  <c r="C56" i="11"/>
  <c r="D55" i="11"/>
  <c r="C55" i="11"/>
  <c r="D54" i="11"/>
  <c r="C54" i="11"/>
  <c r="D53" i="11"/>
  <c r="C53" i="11"/>
  <c r="D52" i="11"/>
  <c r="C52" i="11"/>
  <c r="D51" i="11"/>
  <c r="C51" i="11"/>
  <c r="D50" i="11"/>
  <c r="C50" i="11"/>
  <c r="D49" i="11"/>
  <c r="C49" i="11"/>
  <c r="D48" i="11"/>
  <c r="C48" i="11"/>
  <c r="D47" i="11"/>
  <c r="C47" i="11"/>
  <c r="D46" i="11"/>
  <c r="C46" i="11"/>
  <c r="D45" i="11"/>
  <c r="C45" i="11"/>
  <c r="D44" i="11"/>
  <c r="C44" i="11"/>
  <c r="D43" i="11"/>
  <c r="C43" i="11"/>
  <c r="D42" i="11"/>
  <c r="C42" i="11"/>
  <c r="D41" i="11"/>
  <c r="C41" i="11"/>
  <c r="D40" i="11"/>
  <c r="C40" i="11"/>
  <c r="D39" i="11"/>
  <c r="C39" i="11"/>
  <c r="D38" i="11"/>
  <c r="C38" i="11"/>
  <c r="D37" i="11"/>
  <c r="C37" i="11"/>
  <c r="D36" i="11"/>
  <c r="C36" i="11"/>
  <c r="D35" i="11"/>
  <c r="C35" i="11"/>
  <c r="D34" i="11"/>
  <c r="C34" i="11"/>
  <c r="D33" i="11"/>
  <c r="C33" i="11"/>
  <c r="D32" i="11"/>
  <c r="C32" i="11"/>
  <c r="D31" i="11"/>
  <c r="C31" i="11"/>
  <c r="D30" i="11"/>
  <c r="C30" i="11"/>
  <c r="D29" i="11"/>
  <c r="C29" i="11"/>
  <c r="D28" i="11"/>
  <c r="C28" i="11"/>
  <c r="D27" i="11"/>
  <c r="C27" i="11"/>
  <c r="D26" i="11"/>
  <c r="C26" i="11"/>
  <c r="D25" i="11"/>
  <c r="C25" i="11"/>
  <c r="D24" i="11"/>
  <c r="C24" i="11"/>
  <c r="D23" i="11"/>
  <c r="C23" i="11"/>
  <c r="D22" i="11"/>
  <c r="C22" i="11"/>
  <c r="D21" i="11"/>
  <c r="C21" i="11"/>
  <c r="D20" i="11"/>
  <c r="C20" i="11"/>
  <c r="D19" i="11"/>
  <c r="C19" i="11"/>
  <c r="D18" i="11"/>
  <c r="C18" i="11"/>
  <c r="D17" i="11"/>
  <c r="C17" i="11"/>
  <c r="D16" i="11"/>
  <c r="C16" i="11"/>
  <c r="D15" i="11"/>
  <c r="C15" i="11"/>
  <c r="D14" i="11"/>
  <c r="C14" i="11"/>
  <c r="D13" i="11"/>
  <c r="C13" i="11"/>
  <c r="D12" i="11"/>
  <c r="C12" i="11"/>
  <c r="D11" i="11"/>
  <c r="C11" i="11"/>
  <c r="D10" i="11"/>
  <c r="C10" i="11"/>
  <c r="D9" i="11"/>
  <c r="C9" i="11"/>
  <c r="D8" i="11"/>
  <c r="C8" i="11"/>
  <c r="D7" i="11"/>
  <c r="C7" i="11"/>
  <c r="D6" i="11"/>
  <c r="C6" i="11"/>
  <c r="D5" i="11"/>
  <c r="C5" i="11"/>
  <c r="G102" i="5"/>
  <c r="G103" i="5" s="1"/>
  <c r="F103" i="6"/>
  <c r="D103" i="6"/>
  <c r="H103" i="6" s="1"/>
  <c r="D102" i="5"/>
  <c r="D103" i="5" s="1"/>
  <c r="E103" i="5" s="1"/>
  <c r="F102" i="5"/>
  <c r="F103" i="5" s="1"/>
  <c r="K4" i="9"/>
  <c r="L4" i="9" s="1"/>
  <c r="K5" i="9"/>
  <c r="L5" i="9" s="1"/>
  <c r="K6" i="9"/>
  <c r="K7" i="9"/>
  <c r="K8" i="9"/>
  <c r="L8" i="9" s="1"/>
  <c r="K9" i="9"/>
  <c r="K10" i="9"/>
  <c r="L10" i="9" s="1"/>
  <c r="K11" i="9"/>
  <c r="K12" i="9"/>
  <c r="L12" i="9" s="1"/>
  <c r="K13" i="9"/>
  <c r="L13" i="9" s="1"/>
  <c r="K14" i="9"/>
  <c r="L14" i="9" s="1"/>
  <c r="K15" i="9"/>
  <c r="K16" i="9"/>
  <c r="K17" i="9"/>
  <c r="K18" i="9"/>
  <c r="K19" i="9"/>
  <c r="K20" i="9"/>
  <c r="K21" i="9"/>
  <c r="K22" i="9"/>
  <c r="K23" i="9"/>
  <c r="K24" i="9"/>
  <c r="L24" i="9" s="1"/>
  <c r="K25" i="9"/>
  <c r="L25" i="9" s="1"/>
  <c r="K26" i="9"/>
  <c r="K27" i="9"/>
  <c r="K28" i="9"/>
  <c r="L28" i="9" s="1"/>
  <c r="K29" i="9"/>
  <c r="K30" i="9"/>
  <c r="L30" i="9" s="1"/>
  <c r="K31" i="9"/>
  <c r="K32" i="9"/>
  <c r="L32" i="9" s="1"/>
  <c r="K33" i="9"/>
  <c r="K34" i="9"/>
  <c r="K35" i="9"/>
  <c r="K36" i="9"/>
  <c r="L36" i="9" s="1"/>
  <c r="K37" i="9"/>
  <c r="L37" i="9" s="1"/>
  <c r="K38" i="9"/>
  <c r="L38" i="9" s="1"/>
  <c r="K39" i="9"/>
  <c r="K40" i="9"/>
  <c r="K41" i="9"/>
  <c r="K42" i="9"/>
  <c r="L42" i="9" s="1"/>
  <c r="K43" i="9"/>
  <c r="K44" i="9"/>
  <c r="K45" i="9"/>
  <c r="K46" i="9"/>
  <c r="K47" i="9"/>
  <c r="K48" i="9"/>
  <c r="L48" i="9" s="1"/>
  <c r="K49" i="9"/>
  <c r="L49" i="9" s="1"/>
  <c r="K50" i="9"/>
  <c r="L50" i="9" s="1"/>
  <c r="K51" i="9"/>
  <c r="K52" i="9"/>
  <c r="L52" i="9" s="1"/>
  <c r="K53" i="9"/>
  <c r="L53" i="9" s="1"/>
  <c r="K54" i="9"/>
  <c r="K55" i="9"/>
  <c r="K56" i="9"/>
  <c r="K57" i="9"/>
  <c r="K58" i="9"/>
  <c r="L58" i="9" s="1"/>
  <c r="K59" i="9"/>
  <c r="K60" i="9"/>
  <c r="L60" i="9" s="1"/>
  <c r="K61" i="9"/>
  <c r="L61" i="9" s="1"/>
  <c r="K62" i="9"/>
  <c r="L62" i="9" s="1"/>
  <c r="K63" i="9"/>
  <c r="K64" i="9"/>
  <c r="K65" i="9"/>
  <c r="K66" i="9"/>
  <c r="L66" i="9" s="1"/>
  <c r="K67" i="9"/>
  <c r="K68" i="9"/>
  <c r="L68" i="9" s="1"/>
  <c r="K69" i="9"/>
  <c r="K70" i="9"/>
  <c r="K71" i="9"/>
  <c r="K72" i="9"/>
  <c r="K73" i="9"/>
  <c r="L73" i="9" s="1"/>
  <c r="K74" i="9"/>
  <c r="L74" i="9" s="1"/>
  <c r="K75" i="9"/>
  <c r="K76" i="9"/>
  <c r="K77" i="9"/>
  <c r="L77" i="9" s="1"/>
  <c r="K78" i="9"/>
  <c r="K79" i="9"/>
  <c r="K80" i="9"/>
  <c r="K81" i="9"/>
  <c r="K82" i="9"/>
  <c r="L82" i="9" s="1"/>
  <c r="K83" i="9"/>
  <c r="K84" i="9"/>
  <c r="L84" i="9" s="1"/>
  <c r="K85" i="9"/>
  <c r="L85" i="9" s="1"/>
  <c r="K86" i="9"/>
  <c r="L86" i="9" s="1"/>
  <c r="K87" i="9"/>
  <c r="K88" i="9"/>
  <c r="K89" i="9"/>
  <c r="K90" i="9"/>
  <c r="L90" i="9" s="1"/>
  <c r="K91" i="9"/>
  <c r="K92" i="9"/>
  <c r="K93" i="9"/>
  <c r="K94" i="9"/>
  <c r="K95" i="9"/>
  <c r="K96" i="9"/>
  <c r="L96" i="9" s="1"/>
  <c r="K97" i="9"/>
  <c r="L97" i="9" s="1"/>
  <c r="K98" i="9"/>
  <c r="L98" i="9" s="1"/>
  <c r="K99" i="9"/>
  <c r="K100" i="9"/>
  <c r="L100" i="9" s="1"/>
  <c r="K3" i="9"/>
  <c r="L41" i="6"/>
  <c r="M41" i="6" s="1"/>
  <c r="I100" i="9"/>
  <c r="I99" i="9"/>
  <c r="E99" i="9"/>
  <c r="B99" i="9"/>
  <c r="C99" i="9" s="1"/>
  <c r="I98" i="9"/>
  <c r="B98" i="9"/>
  <c r="C98" i="9" s="1"/>
  <c r="I96" i="9"/>
  <c r="I95" i="9"/>
  <c r="E95" i="9"/>
  <c r="B95" i="9"/>
  <c r="C95" i="9" s="1"/>
  <c r="L94" i="9"/>
  <c r="I94" i="9"/>
  <c r="B94" i="9"/>
  <c r="C94" i="9" s="1"/>
  <c r="L93" i="9"/>
  <c r="L92" i="9"/>
  <c r="I92" i="9"/>
  <c r="I91" i="9"/>
  <c r="E91" i="9"/>
  <c r="B91" i="9"/>
  <c r="C91" i="9" s="1"/>
  <c r="I90" i="9"/>
  <c r="B90" i="9"/>
  <c r="C90" i="9" s="1"/>
  <c r="L89" i="9"/>
  <c r="L88" i="9"/>
  <c r="I88" i="9"/>
  <c r="I87" i="9"/>
  <c r="E87" i="9"/>
  <c r="B87" i="9"/>
  <c r="C87" i="9" s="1"/>
  <c r="I86" i="9"/>
  <c r="B86" i="9"/>
  <c r="C86" i="9" s="1"/>
  <c r="I84" i="9"/>
  <c r="I83" i="9"/>
  <c r="E83" i="9"/>
  <c r="B83" i="9"/>
  <c r="C83" i="9" s="1"/>
  <c r="I82" i="9"/>
  <c r="B82" i="9"/>
  <c r="C82" i="9" s="1"/>
  <c r="L81" i="9"/>
  <c r="L80" i="9"/>
  <c r="I80" i="9"/>
  <c r="I79" i="9"/>
  <c r="E79" i="9"/>
  <c r="B79" i="9"/>
  <c r="C79" i="9" s="1"/>
  <c r="L78" i="9"/>
  <c r="I78" i="9"/>
  <c r="B78" i="9"/>
  <c r="C78" i="9" s="1"/>
  <c r="L76" i="9"/>
  <c r="I76" i="9"/>
  <c r="I75" i="9"/>
  <c r="E75" i="9"/>
  <c r="B75" i="9"/>
  <c r="C75" i="9" s="1"/>
  <c r="I74" i="9"/>
  <c r="B74" i="9"/>
  <c r="C74" i="9" s="1"/>
  <c r="L72" i="9"/>
  <c r="I72" i="9"/>
  <c r="I71" i="9"/>
  <c r="E71" i="9"/>
  <c r="B71" i="9"/>
  <c r="C71" i="9" s="1"/>
  <c r="L70" i="9"/>
  <c r="I70" i="9"/>
  <c r="B70" i="9"/>
  <c r="C70" i="9" s="1"/>
  <c r="L69" i="9"/>
  <c r="I68" i="9"/>
  <c r="I67" i="9"/>
  <c r="E67" i="9"/>
  <c r="B67" i="9"/>
  <c r="C67" i="9" s="1"/>
  <c r="I66" i="9"/>
  <c r="B66" i="9"/>
  <c r="C66" i="9" s="1"/>
  <c r="L65" i="9"/>
  <c r="L64" i="9"/>
  <c r="I64" i="9"/>
  <c r="I63" i="9"/>
  <c r="E63" i="9"/>
  <c r="B63" i="9"/>
  <c r="C63" i="9" s="1"/>
  <c r="I62" i="9"/>
  <c r="B62" i="9"/>
  <c r="C62" i="9" s="1"/>
  <c r="I60" i="9"/>
  <c r="I59" i="9"/>
  <c r="E59" i="9"/>
  <c r="B59" i="9"/>
  <c r="C59" i="9" s="1"/>
  <c r="I58" i="9"/>
  <c r="B58" i="9"/>
  <c r="C58" i="9" s="1"/>
  <c r="L57" i="9"/>
  <c r="L56" i="9"/>
  <c r="I56" i="9"/>
  <c r="I55" i="9"/>
  <c r="E55" i="9"/>
  <c r="B55" i="9"/>
  <c r="C55" i="9" s="1"/>
  <c r="L54" i="9"/>
  <c r="I54" i="9"/>
  <c r="B54" i="9"/>
  <c r="C54" i="9" s="1"/>
  <c r="I52" i="9"/>
  <c r="I51" i="9"/>
  <c r="E51" i="9"/>
  <c r="B51" i="9"/>
  <c r="C51" i="9" s="1"/>
  <c r="I50" i="9"/>
  <c r="B50" i="9"/>
  <c r="C50" i="9" s="1"/>
  <c r="I48" i="9"/>
  <c r="I47" i="9"/>
  <c r="E47" i="9"/>
  <c r="B47" i="9"/>
  <c r="C47" i="9" s="1"/>
  <c r="L46" i="9"/>
  <c r="I46" i="9"/>
  <c r="B46" i="9"/>
  <c r="C46" i="9" s="1"/>
  <c r="L45" i="9"/>
  <c r="L44" i="9"/>
  <c r="I44" i="9"/>
  <c r="I43" i="9"/>
  <c r="E43" i="9"/>
  <c r="B43" i="9"/>
  <c r="C43" i="9" s="1"/>
  <c r="I42" i="9"/>
  <c r="B42" i="9"/>
  <c r="C42" i="9" s="1"/>
  <c r="L41" i="9"/>
  <c r="L40" i="9"/>
  <c r="I40" i="9"/>
  <c r="I39" i="9"/>
  <c r="E39" i="9"/>
  <c r="B39" i="9"/>
  <c r="C39" i="9" s="1"/>
  <c r="I38" i="9"/>
  <c r="B38" i="9"/>
  <c r="C38" i="9" s="1"/>
  <c r="E37" i="9"/>
  <c r="I36" i="9"/>
  <c r="I35" i="9"/>
  <c r="E35" i="9"/>
  <c r="B35" i="9"/>
  <c r="C35" i="9" s="1"/>
  <c r="L34" i="9"/>
  <c r="I34" i="9"/>
  <c r="H34" i="9"/>
  <c r="B34" i="9"/>
  <c r="C34" i="9" s="1"/>
  <c r="L33" i="9"/>
  <c r="E33" i="9"/>
  <c r="I32" i="9"/>
  <c r="I31" i="9"/>
  <c r="E31" i="9"/>
  <c r="B31" i="9"/>
  <c r="C31" i="9" s="1"/>
  <c r="I30" i="9"/>
  <c r="H30" i="9"/>
  <c r="B30" i="9"/>
  <c r="C30" i="9" s="1"/>
  <c r="L29" i="9"/>
  <c r="E29" i="9"/>
  <c r="I28" i="9"/>
  <c r="I27" i="9"/>
  <c r="E27" i="9"/>
  <c r="B27" i="9"/>
  <c r="C27" i="9" s="1"/>
  <c r="L26" i="9"/>
  <c r="I26" i="9"/>
  <c r="H26" i="9"/>
  <c r="B26" i="9"/>
  <c r="C26" i="9" s="1"/>
  <c r="E25" i="9"/>
  <c r="I24" i="9"/>
  <c r="I23" i="9"/>
  <c r="E23" i="9"/>
  <c r="B23" i="9"/>
  <c r="C23" i="9" s="1"/>
  <c r="L22" i="9"/>
  <c r="I22" i="9"/>
  <c r="H22" i="9"/>
  <c r="B22" i="9"/>
  <c r="C22" i="9" s="1"/>
  <c r="I21" i="9"/>
  <c r="L21" i="9"/>
  <c r="E21" i="9"/>
  <c r="L20" i="9"/>
  <c r="I20" i="9"/>
  <c r="I19" i="9"/>
  <c r="E19" i="9"/>
  <c r="B19" i="9"/>
  <c r="C19" i="9" s="1"/>
  <c r="L18" i="9"/>
  <c r="I18" i="9"/>
  <c r="H18" i="9"/>
  <c r="B18" i="9"/>
  <c r="C18" i="9" s="1"/>
  <c r="I17" i="9"/>
  <c r="L17" i="9"/>
  <c r="E17" i="9"/>
  <c r="L16" i="9"/>
  <c r="I16" i="9"/>
  <c r="I15" i="9"/>
  <c r="E15" i="9"/>
  <c r="B15" i="9"/>
  <c r="C15" i="9" s="1"/>
  <c r="I14" i="9"/>
  <c r="H14" i="9"/>
  <c r="B14" i="9"/>
  <c r="C14" i="9" s="1"/>
  <c r="H13" i="9"/>
  <c r="I13" i="9"/>
  <c r="E13" i="9"/>
  <c r="I12" i="9"/>
  <c r="E12" i="9"/>
  <c r="I11" i="9"/>
  <c r="E11" i="9"/>
  <c r="B11" i="9"/>
  <c r="C11" i="9" s="1"/>
  <c r="I10" i="9"/>
  <c r="H10" i="9"/>
  <c r="B10" i="9"/>
  <c r="C10" i="9" s="1"/>
  <c r="H9" i="9"/>
  <c r="I9" i="9"/>
  <c r="L9" i="9"/>
  <c r="E9" i="9"/>
  <c r="I8" i="9"/>
  <c r="I7" i="9"/>
  <c r="E7" i="9"/>
  <c r="B7" i="9"/>
  <c r="C7" i="9" s="1"/>
  <c r="L6" i="9"/>
  <c r="I6" i="9"/>
  <c r="H6" i="9"/>
  <c r="B6" i="9"/>
  <c r="C6" i="9" s="1"/>
  <c r="I5" i="9"/>
  <c r="E5" i="9"/>
  <c r="I4" i="9"/>
  <c r="I3" i="9"/>
  <c r="E3" i="9"/>
  <c r="B3" i="9"/>
  <c r="C3" i="9" s="1"/>
  <c r="I2" i="9"/>
  <c r="B2" i="9"/>
  <c r="C2" i="9" s="1"/>
  <c r="L138" i="8"/>
  <c r="K138" i="8"/>
  <c r="E49" i="8"/>
  <c r="S2" i="7"/>
  <c r="R2" i="7"/>
  <c r="D136" i="8"/>
  <c r="D137" i="8"/>
  <c r="D135" i="8"/>
  <c r="C136" i="8"/>
  <c r="E136" i="8" s="1"/>
  <c r="C137" i="8"/>
  <c r="C135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E50" i="8" s="1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C4" i="8"/>
  <c r="C5" i="8"/>
  <c r="C6" i="8"/>
  <c r="E6" i="8" s="1"/>
  <c r="C7" i="8"/>
  <c r="E7" i="8" s="1"/>
  <c r="C8" i="8"/>
  <c r="C9" i="8"/>
  <c r="C10" i="8"/>
  <c r="E10" i="8" s="1"/>
  <c r="C11" i="8"/>
  <c r="E11" i="8" s="1"/>
  <c r="C12" i="8"/>
  <c r="C13" i="8"/>
  <c r="E13" i="8" s="1"/>
  <c r="C14" i="8"/>
  <c r="C15" i="8"/>
  <c r="E15" i="8" s="1"/>
  <c r="C16" i="8"/>
  <c r="C17" i="8"/>
  <c r="C18" i="8"/>
  <c r="E18" i="8" s="1"/>
  <c r="C19" i="8"/>
  <c r="E19" i="8" s="1"/>
  <c r="C20" i="8"/>
  <c r="C21" i="8"/>
  <c r="C22" i="8"/>
  <c r="E22" i="8" s="1"/>
  <c r="C23" i="8"/>
  <c r="E23" i="8" s="1"/>
  <c r="C24" i="8"/>
  <c r="C25" i="8"/>
  <c r="C26" i="8"/>
  <c r="C27" i="8"/>
  <c r="C28" i="8"/>
  <c r="C29" i="8"/>
  <c r="C30" i="8"/>
  <c r="E30" i="8" s="1"/>
  <c r="C31" i="8"/>
  <c r="E31" i="8" s="1"/>
  <c r="C32" i="8"/>
  <c r="C33" i="8"/>
  <c r="C34" i="8"/>
  <c r="E34" i="8" s="1"/>
  <c r="C35" i="8"/>
  <c r="E35" i="8" s="1"/>
  <c r="C36" i="8"/>
  <c r="C37" i="8"/>
  <c r="C38" i="8"/>
  <c r="E38" i="8" s="1"/>
  <c r="C39" i="8"/>
  <c r="C40" i="8"/>
  <c r="C41" i="8"/>
  <c r="C42" i="8"/>
  <c r="E42" i="8" s="1"/>
  <c r="C43" i="8"/>
  <c r="E43" i="8" s="1"/>
  <c r="C44" i="8"/>
  <c r="C45" i="8"/>
  <c r="C46" i="8"/>
  <c r="E46" i="8" s="1"/>
  <c r="C47" i="8"/>
  <c r="E47" i="8" s="1"/>
  <c r="C48" i="8"/>
  <c r="C49" i="8"/>
  <c r="C50" i="8"/>
  <c r="C51" i="8"/>
  <c r="E51" i="8" s="1"/>
  <c r="C52" i="8"/>
  <c r="C53" i="8"/>
  <c r="C54" i="8"/>
  <c r="E54" i="8" s="1"/>
  <c r="C55" i="8"/>
  <c r="E55" i="8" s="1"/>
  <c r="C56" i="8"/>
  <c r="C57" i="8"/>
  <c r="C58" i="8"/>
  <c r="E58" i="8" s="1"/>
  <c r="C59" i="8"/>
  <c r="E59" i="8" s="1"/>
  <c r="C60" i="8"/>
  <c r="C61" i="8"/>
  <c r="C62" i="8"/>
  <c r="C63" i="8"/>
  <c r="C64" i="8"/>
  <c r="C65" i="8"/>
  <c r="C66" i="8"/>
  <c r="E66" i="8" s="1"/>
  <c r="C67" i="8"/>
  <c r="E67" i="8" s="1"/>
  <c r="C68" i="8"/>
  <c r="C69" i="8"/>
  <c r="C70" i="8"/>
  <c r="E70" i="8" s="1"/>
  <c r="C71" i="8"/>
  <c r="E71" i="8" s="1"/>
  <c r="C72" i="8"/>
  <c r="C73" i="8"/>
  <c r="C74" i="8"/>
  <c r="C75" i="8"/>
  <c r="C76" i="8"/>
  <c r="C77" i="8"/>
  <c r="C78" i="8"/>
  <c r="E78" i="8" s="1"/>
  <c r="C79" i="8"/>
  <c r="E79" i="8" s="1"/>
  <c r="C80" i="8"/>
  <c r="C81" i="8"/>
  <c r="C82" i="8"/>
  <c r="E82" i="8" s="1"/>
  <c r="C83" i="8"/>
  <c r="E83" i="8" s="1"/>
  <c r="C84" i="8"/>
  <c r="C85" i="8"/>
  <c r="E85" i="8" s="1"/>
  <c r="C86" i="8"/>
  <c r="C87" i="8"/>
  <c r="E87" i="8" s="1"/>
  <c r="C88" i="8"/>
  <c r="C89" i="8"/>
  <c r="C90" i="8"/>
  <c r="E90" i="8" s="1"/>
  <c r="C91" i="8"/>
  <c r="E91" i="8" s="1"/>
  <c r="C92" i="8"/>
  <c r="C93" i="8"/>
  <c r="C94" i="8"/>
  <c r="E94" i="8" s="1"/>
  <c r="C95" i="8"/>
  <c r="E95" i="8" s="1"/>
  <c r="C96" i="8"/>
  <c r="C97" i="8"/>
  <c r="C98" i="8"/>
  <c r="C99" i="8"/>
  <c r="C100" i="8"/>
  <c r="C101" i="8"/>
  <c r="C102" i="8"/>
  <c r="E102" i="8" s="1"/>
  <c r="C103" i="8"/>
  <c r="E103" i="8" s="1"/>
  <c r="C104" i="8"/>
  <c r="C105" i="8"/>
  <c r="C106" i="8"/>
  <c r="E106" i="8" s="1"/>
  <c r="C107" i="8"/>
  <c r="E107" i="8" s="1"/>
  <c r="C108" i="8"/>
  <c r="C109" i="8"/>
  <c r="C110" i="8"/>
  <c r="C111" i="8"/>
  <c r="C112" i="8"/>
  <c r="C113" i="8"/>
  <c r="C114" i="8"/>
  <c r="E114" i="8" s="1"/>
  <c r="C115" i="8"/>
  <c r="E115" i="8" s="1"/>
  <c r="C116" i="8"/>
  <c r="C117" i="8"/>
  <c r="C118" i="8"/>
  <c r="E118" i="8" s="1"/>
  <c r="C119" i="8"/>
  <c r="E119" i="8" s="1"/>
  <c r="C120" i="8"/>
  <c r="C121" i="8"/>
  <c r="E121" i="8" s="1"/>
  <c r="C122" i="8"/>
  <c r="C123" i="8"/>
  <c r="E123" i="8" s="1"/>
  <c r="C124" i="8"/>
  <c r="C125" i="8"/>
  <c r="C126" i="8"/>
  <c r="E126" i="8" s="1"/>
  <c r="C127" i="8"/>
  <c r="E127" i="8" s="1"/>
  <c r="C128" i="8"/>
  <c r="C129" i="8"/>
  <c r="C130" i="8"/>
  <c r="E130" i="8" s="1"/>
  <c r="C131" i="8"/>
  <c r="E131" i="8" s="1"/>
  <c r="C132" i="8"/>
  <c r="C133" i="8"/>
  <c r="C134" i="8"/>
  <c r="N2" i="7"/>
  <c r="K2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3" i="7"/>
  <c r="N3" i="7"/>
  <c r="L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K4" i="7"/>
  <c r="K5" i="7"/>
  <c r="L5" i="7" s="1"/>
  <c r="K6" i="7"/>
  <c r="K7" i="7"/>
  <c r="L7" i="7" s="1"/>
  <c r="K8" i="7"/>
  <c r="K9" i="7"/>
  <c r="K10" i="7"/>
  <c r="K11" i="7"/>
  <c r="K12" i="7"/>
  <c r="K13" i="7"/>
  <c r="K14" i="7"/>
  <c r="K15" i="7"/>
  <c r="L15" i="7" s="1"/>
  <c r="K16" i="7"/>
  <c r="K17" i="7"/>
  <c r="K18" i="7"/>
  <c r="K19" i="7"/>
  <c r="L19" i="7" s="1"/>
  <c r="K20" i="7"/>
  <c r="K21" i="7"/>
  <c r="K22" i="7"/>
  <c r="K23" i="7"/>
  <c r="K24" i="7"/>
  <c r="K25" i="7"/>
  <c r="K26" i="7"/>
  <c r="K27" i="7"/>
  <c r="L27" i="7" s="1"/>
  <c r="K28" i="7"/>
  <c r="K29" i="7"/>
  <c r="K30" i="7"/>
  <c r="K31" i="7"/>
  <c r="L31" i="7" s="1"/>
  <c r="K32" i="7"/>
  <c r="K33" i="7"/>
  <c r="K34" i="7"/>
  <c r="K35" i="7"/>
  <c r="K36" i="7"/>
  <c r="K37" i="7"/>
  <c r="K38" i="7"/>
  <c r="K39" i="7"/>
  <c r="L39" i="7" s="1"/>
  <c r="K40" i="7"/>
  <c r="K41" i="7"/>
  <c r="K42" i="7"/>
  <c r="K43" i="7"/>
  <c r="L43" i="7" s="1"/>
  <c r="K44" i="7"/>
  <c r="L44" i="7" s="1"/>
  <c r="K45" i="7"/>
  <c r="K46" i="7"/>
  <c r="K47" i="7"/>
  <c r="L47" i="7" s="1"/>
  <c r="K48" i="7"/>
  <c r="K49" i="7"/>
  <c r="K50" i="7"/>
  <c r="K51" i="7"/>
  <c r="L51" i="7" s="1"/>
  <c r="K52" i="7"/>
  <c r="K53" i="7"/>
  <c r="L53" i="7" s="1"/>
  <c r="K54" i="7"/>
  <c r="K55" i="7"/>
  <c r="K56" i="7"/>
  <c r="K57" i="7"/>
  <c r="K58" i="7"/>
  <c r="K59" i="7"/>
  <c r="K60" i="7"/>
  <c r="K61" i="7"/>
  <c r="K62" i="7"/>
  <c r="K63" i="7"/>
  <c r="L63" i="7" s="1"/>
  <c r="K64" i="7"/>
  <c r="K65" i="7"/>
  <c r="L65" i="7" s="1"/>
  <c r="K66" i="7"/>
  <c r="K67" i="7"/>
  <c r="L67" i="7" s="1"/>
  <c r="K68" i="7"/>
  <c r="L68" i="7" s="1"/>
  <c r="K69" i="7"/>
  <c r="K70" i="7"/>
  <c r="K71" i="7"/>
  <c r="K72" i="7"/>
  <c r="K73" i="7"/>
  <c r="K74" i="7"/>
  <c r="K75" i="7"/>
  <c r="K76" i="7"/>
  <c r="K77" i="7"/>
  <c r="L77" i="7" s="1"/>
  <c r="K78" i="7"/>
  <c r="K79" i="7"/>
  <c r="L79" i="7" s="1"/>
  <c r="K80" i="7"/>
  <c r="L80" i="7" s="1"/>
  <c r="K81" i="7"/>
  <c r="K82" i="7"/>
  <c r="K83" i="7"/>
  <c r="K84" i="7"/>
  <c r="K85" i="7"/>
  <c r="K86" i="7"/>
  <c r="K87" i="7"/>
  <c r="L87" i="7" s="1"/>
  <c r="K88" i="7"/>
  <c r="K89" i="7"/>
  <c r="K90" i="7"/>
  <c r="K91" i="7"/>
  <c r="L91" i="7" s="1"/>
  <c r="K92" i="7"/>
  <c r="L92" i="7" s="1"/>
  <c r="K93" i="7"/>
  <c r="L93" i="7" s="1"/>
  <c r="K94" i="7"/>
  <c r="K95" i="7"/>
  <c r="K96" i="7"/>
  <c r="K97" i="7"/>
  <c r="K98" i="7"/>
  <c r="K99" i="7"/>
  <c r="K100" i="7"/>
  <c r="K3" i="7"/>
  <c r="G2" i="6"/>
  <c r="G104" i="6" s="1"/>
  <c r="G3" i="6"/>
  <c r="G4" i="6"/>
  <c r="G5" i="6"/>
  <c r="G6" i="6"/>
  <c r="G7" i="6"/>
  <c r="J7" i="6" s="1"/>
  <c r="L7" i="6" s="1"/>
  <c r="M7" i="6" s="1"/>
  <c r="G8" i="6"/>
  <c r="J8" i="6" s="1"/>
  <c r="L8" i="6" s="1"/>
  <c r="M8" i="6" s="1"/>
  <c r="G9" i="6"/>
  <c r="G10" i="6"/>
  <c r="G11" i="6"/>
  <c r="G12" i="6"/>
  <c r="G13" i="6"/>
  <c r="G14" i="6"/>
  <c r="G15" i="6"/>
  <c r="G16" i="6"/>
  <c r="G17" i="6"/>
  <c r="G18" i="6"/>
  <c r="J18" i="6" s="1"/>
  <c r="L18" i="6" s="1"/>
  <c r="M18" i="6" s="1"/>
  <c r="G19" i="6"/>
  <c r="I19" i="6" s="1"/>
  <c r="O19" i="6" s="1"/>
  <c r="G20" i="6"/>
  <c r="J20" i="6" s="1"/>
  <c r="L20" i="6" s="1"/>
  <c r="M20" i="6" s="1"/>
  <c r="G21" i="6"/>
  <c r="G22" i="6"/>
  <c r="G23" i="6"/>
  <c r="G24" i="6"/>
  <c r="G25" i="6"/>
  <c r="G26" i="6"/>
  <c r="G27" i="6"/>
  <c r="G28" i="6"/>
  <c r="G29" i="6"/>
  <c r="G30" i="6"/>
  <c r="I30" i="6" s="1"/>
  <c r="O30" i="6" s="1"/>
  <c r="P30" i="6" s="1"/>
  <c r="G31" i="6"/>
  <c r="J31" i="6" s="1"/>
  <c r="L31" i="6" s="1"/>
  <c r="M31" i="6" s="1"/>
  <c r="G32" i="6"/>
  <c r="J32" i="6" s="1"/>
  <c r="L32" i="6" s="1"/>
  <c r="M32" i="6" s="1"/>
  <c r="G33" i="6"/>
  <c r="G34" i="6"/>
  <c r="G35" i="6"/>
  <c r="G36" i="6"/>
  <c r="G37" i="6"/>
  <c r="G38" i="6"/>
  <c r="G39" i="6"/>
  <c r="G40" i="6"/>
  <c r="G41" i="6"/>
  <c r="G42" i="6"/>
  <c r="G43" i="6"/>
  <c r="J43" i="6" s="1"/>
  <c r="L43" i="6" s="1"/>
  <c r="M43" i="6" s="1"/>
  <c r="G44" i="6"/>
  <c r="J44" i="6" s="1"/>
  <c r="L44" i="6" s="1"/>
  <c r="M44" i="6" s="1"/>
  <c r="G45" i="6"/>
  <c r="G46" i="6"/>
  <c r="G47" i="6"/>
  <c r="G48" i="6"/>
  <c r="G49" i="6"/>
  <c r="G50" i="6"/>
  <c r="G51" i="6"/>
  <c r="G52" i="6"/>
  <c r="G53" i="6"/>
  <c r="G54" i="6"/>
  <c r="J54" i="6" s="1"/>
  <c r="L54" i="6" s="1"/>
  <c r="M54" i="6" s="1"/>
  <c r="G55" i="6"/>
  <c r="J55" i="6" s="1"/>
  <c r="L55" i="6" s="1"/>
  <c r="M55" i="6" s="1"/>
  <c r="G56" i="6"/>
  <c r="J56" i="6" s="1"/>
  <c r="L56" i="6" s="1"/>
  <c r="M56" i="6" s="1"/>
  <c r="G57" i="6"/>
  <c r="G58" i="6"/>
  <c r="G59" i="6"/>
  <c r="G60" i="6"/>
  <c r="G61" i="6"/>
  <c r="G62" i="6"/>
  <c r="G63" i="6"/>
  <c r="G64" i="6"/>
  <c r="G65" i="6"/>
  <c r="G66" i="6"/>
  <c r="J66" i="6" s="1"/>
  <c r="L66" i="6" s="1"/>
  <c r="M66" i="6" s="1"/>
  <c r="G67" i="6"/>
  <c r="J67" i="6" s="1"/>
  <c r="L67" i="6" s="1"/>
  <c r="M67" i="6" s="1"/>
  <c r="G68" i="6"/>
  <c r="I68" i="6" s="1"/>
  <c r="O68" i="6" s="1"/>
  <c r="P68" i="6" s="1"/>
  <c r="G69" i="6"/>
  <c r="G70" i="6"/>
  <c r="G71" i="6"/>
  <c r="G72" i="6"/>
  <c r="G73" i="6"/>
  <c r="G74" i="6"/>
  <c r="G75" i="6"/>
  <c r="G76" i="6"/>
  <c r="G77" i="6"/>
  <c r="G78" i="6"/>
  <c r="G79" i="6"/>
  <c r="J79" i="6" s="1"/>
  <c r="L79" i="6" s="1"/>
  <c r="M79" i="6" s="1"/>
  <c r="G80" i="6"/>
  <c r="J80" i="6" s="1"/>
  <c r="L80" i="6" s="1"/>
  <c r="M80" i="6" s="1"/>
  <c r="G81" i="6"/>
  <c r="G82" i="6"/>
  <c r="G83" i="6"/>
  <c r="G84" i="6"/>
  <c r="G85" i="6"/>
  <c r="G86" i="6"/>
  <c r="G87" i="6"/>
  <c r="G88" i="6"/>
  <c r="J88" i="6" s="1"/>
  <c r="L88" i="6" s="1"/>
  <c r="M88" i="6" s="1"/>
  <c r="G89" i="6"/>
  <c r="G90" i="6"/>
  <c r="J90" i="6" s="1"/>
  <c r="L90" i="6" s="1"/>
  <c r="M90" i="6" s="1"/>
  <c r="G91" i="6"/>
  <c r="J91" i="6" s="1"/>
  <c r="L91" i="6" s="1"/>
  <c r="M91" i="6" s="1"/>
  <c r="G92" i="6"/>
  <c r="I92" i="6" s="1"/>
  <c r="O92" i="6" s="1"/>
  <c r="P92" i="6" s="1"/>
  <c r="G93" i="6"/>
  <c r="G94" i="6"/>
  <c r="G95" i="6"/>
  <c r="G96" i="6"/>
  <c r="G97" i="6"/>
  <c r="G98" i="6"/>
  <c r="G99" i="6"/>
  <c r="G100" i="6"/>
  <c r="J100" i="6" s="1"/>
  <c r="L100" i="6" s="1"/>
  <c r="M100" i="6" s="1"/>
  <c r="D2" i="6"/>
  <c r="D3" i="6"/>
  <c r="E3" i="6" s="1"/>
  <c r="D4" i="6"/>
  <c r="E4" i="6" s="1"/>
  <c r="D5" i="6"/>
  <c r="I5" i="6" s="1"/>
  <c r="O5" i="6" s="1"/>
  <c r="P5" i="6" s="1"/>
  <c r="D6" i="6"/>
  <c r="D7" i="6"/>
  <c r="D8" i="6"/>
  <c r="D9" i="6"/>
  <c r="D10" i="6"/>
  <c r="D11" i="6"/>
  <c r="D12" i="6"/>
  <c r="D13" i="6"/>
  <c r="D14" i="6"/>
  <c r="D15" i="6"/>
  <c r="E15" i="6" s="1"/>
  <c r="D16" i="6"/>
  <c r="E16" i="6" s="1"/>
  <c r="D17" i="6"/>
  <c r="B17" i="6" s="1"/>
  <c r="C17" i="6" s="1"/>
  <c r="D18" i="6"/>
  <c r="D19" i="6"/>
  <c r="D20" i="6"/>
  <c r="D21" i="6"/>
  <c r="D22" i="6"/>
  <c r="D23" i="6"/>
  <c r="D24" i="6"/>
  <c r="D25" i="6"/>
  <c r="D26" i="6"/>
  <c r="D27" i="6"/>
  <c r="D28" i="6"/>
  <c r="E28" i="6" s="1"/>
  <c r="D29" i="6"/>
  <c r="I29" i="6" s="1"/>
  <c r="O29" i="6" s="1"/>
  <c r="P29" i="6" s="1"/>
  <c r="D30" i="6"/>
  <c r="D31" i="6"/>
  <c r="D32" i="6"/>
  <c r="D33" i="6"/>
  <c r="D34" i="6"/>
  <c r="D35" i="6"/>
  <c r="D36" i="6"/>
  <c r="D37" i="6"/>
  <c r="D38" i="6"/>
  <c r="D39" i="6"/>
  <c r="E39" i="6" s="1"/>
  <c r="D40" i="6"/>
  <c r="E40" i="6" s="1"/>
  <c r="D41" i="6"/>
  <c r="I41" i="6" s="1"/>
  <c r="O41" i="6" s="1"/>
  <c r="P41" i="6" s="1"/>
  <c r="D42" i="6"/>
  <c r="D43" i="6"/>
  <c r="D44" i="6"/>
  <c r="D45" i="6"/>
  <c r="D46" i="6"/>
  <c r="D47" i="6"/>
  <c r="D48" i="6"/>
  <c r="D49" i="6"/>
  <c r="D50" i="6"/>
  <c r="D51" i="6"/>
  <c r="E51" i="6" s="1"/>
  <c r="D52" i="6"/>
  <c r="E52" i="6" s="1"/>
  <c r="D53" i="6"/>
  <c r="E53" i="6" s="1"/>
  <c r="D54" i="6"/>
  <c r="D55" i="6"/>
  <c r="D56" i="6"/>
  <c r="D57" i="6"/>
  <c r="D58" i="6"/>
  <c r="D59" i="6"/>
  <c r="D60" i="6"/>
  <c r="D61" i="6"/>
  <c r="D62" i="6"/>
  <c r="D63" i="6"/>
  <c r="E63" i="6" s="1"/>
  <c r="D64" i="6"/>
  <c r="E64" i="6" s="1"/>
  <c r="D65" i="6"/>
  <c r="I65" i="6" s="1"/>
  <c r="O65" i="6" s="1"/>
  <c r="P65" i="6" s="1"/>
  <c r="D66" i="6"/>
  <c r="D67" i="6"/>
  <c r="D68" i="6"/>
  <c r="D69" i="6"/>
  <c r="D70" i="6"/>
  <c r="D71" i="6"/>
  <c r="D72" i="6"/>
  <c r="D73" i="6"/>
  <c r="D74" i="6"/>
  <c r="D75" i="6"/>
  <c r="E75" i="6" s="1"/>
  <c r="D76" i="6"/>
  <c r="E76" i="6" s="1"/>
  <c r="D77" i="6"/>
  <c r="I77" i="6" s="1"/>
  <c r="O77" i="6" s="1"/>
  <c r="P77" i="6" s="1"/>
  <c r="D78" i="6"/>
  <c r="D79" i="6"/>
  <c r="D80" i="6"/>
  <c r="D81" i="6"/>
  <c r="D82" i="6"/>
  <c r="D83" i="6"/>
  <c r="D84" i="6"/>
  <c r="D85" i="6"/>
  <c r="D86" i="6"/>
  <c r="D87" i="6"/>
  <c r="E87" i="6" s="1"/>
  <c r="D88" i="6"/>
  <c r="E88" i="6" s="1"/>
  <c r="D89" i="6"/>
  <c r="I89" i="6" s="1"/>
  <c r="O89" i="6" s="1"/>
  <c r="P89" i="6" s="1"/>
  <c r="D90" i="6"/>
  <c r="D91" i="6"/>
  <c r="D92" i="6"/>
  <c r="D93" i="6"/>
  <c r="D94" i="6"/>
  <c r="D95" i="6"/>
  <c r="D96" i="6"/>
  <c r="D97" i="6"/>
  <c r="D98" i="6"/>
  <c r="D99" i="6"/>
  <c r="E99" i="6" s="1"/>
  <c r="D100" i="6"/>
  <c r="E100" i="6" s="1"/>
  <c r="F2" i="6"/>
  <c r="B2" i="6" s="1"/>
  <c r="C2" i="6" s="1"/>
  <c r="F3" i="6"/>
  <c r="F4" i="6"/>
  <c r="F5" i="6"/>
  <c r="F6" i="6"/>
  <c r="F7" i="6"/>
  <c r="F8" i="6"/>
  <c r="F9" i="6"/>
  <c r="J9" i="6" s="1"/>
  <c r="L9" i="6" s="1"/>
  <c r="M9" i="6" s="1"/>
  <c r="F10" i="6"/>
  <c r="E10" i="6" s="1"/>
  <c r="F11" i="6"/>
  <c r="F12" i="6"/>
  <c r="F13" i="6"/>
  <c r="J13" i="6" s="1"/>
  <c r="L13" i="6" s="1"/>
  <c r="M13" i="6" s="1"/>
  <c r="F14" i="6"/>
  <c r="J14" i="6" s="1"/>
  <c r="L14" i="6" s="1"/>
  <c r="M14" i="6" s="1"/>
  <c r="F15" i="6"/>
  <c r="F16" i="6"/>
  <c r="F17" i="6"/>
  <c r="F18" i="6"/>
  <c r="F19" i="6"/>
  <c r="F20" i="6"/>
  <c r="F21" i="6"/>
  <c r="B21" i="6" s="1"/>
  <c r="C21" i="6" s="1"/>
  <c r="F22" i="6"/>
  <c r="J22" i="6" s="1"/>
  <c r="L22" i="6" s="1"/>
  <c r="M22" i="6" s="1"/>
  <c r="F23" i="6"/>
  <c r="F24" i="6"/>
  <c r="F25" i="6"/>
  <c r="J25" i="6" s="1"/>
  <c r="L25" i="6" s="1"/>
  <c r="M25" i="6" s="1"/>
  <c r="F26" i="6"/>
  <c r="E26" i="6" s="1"/>
  <c r="F27" i="6"/>
  <c r="F28" i="6"/>
  <c r="F29" i="6"/>
  <c r="F30" i="6"/>
  <c r="F31" i="6"/>
  <c r="F32" i="6"/>
  <c r="F33" i="6"/>
  <c r="J33" i="6" s="1"/>
  <c r="L33" i="6" s="1"/>
  <c r="M33" i="6" s="1"/>
  <c r="F34" i="6"/>
  <c r="J34" i="6" s="1"/>
  <c r="L34" i="6" s="1"/>
  <c r="M34" i="6" s="1"/>
  <c r="F35" i="6"/>
  <c r="F36" i="6"/>
  <c r="F37" i="6"/>
  <c r="J37" i="6" s="1"/>
  <c r="L37" i="6" s="1"/>
  <c r="M37" i="6" s="1"/>
  <c r="F38" i="6"/>
  <c r="E38" i="6" s="1"/>
  <c r="F39" i="6"/>
  <c r="F40" i="6"/>
  <c r="F41" i="6"/>
  <c r="F42" i="6"/>
  <c r="F43" i="6"/>
  <c r="F44" i="6"/>
  <c r="F45" i="6"/>
  <c r="J45" i="6" s="1"/>
  <c r="L45" i="6" s="1"/>
  <c r="M45" i="6" s="1"/>
  <c r="F46" i="6"/>
  <c r="E46" i="6" s="1"/>
  <c r="F47" i="6"/>
  <c r="F48" i="6"/>
  <c r="F49" i="6"/>
  <c r="J49" i="6" s="1"/>
  <c r="L49" i="6" s="1"/>
  <c r="M49" i="6" s="1"/>
  <c r="F50" i="6"/>
  <c r="J50" i="6" s="1"/>
  <c r="L50" i="6" s="1"/>
  <c r="M50" i="6" s="1"/>
  <c r="F51" i="6"/>
  <c r="F52" i="6"/>
  <c r="F53" i="6"/>
  <c r="F54" i="6"/>
  <c r="F55" i="6"/>
  <c r="F56" i="6"/>
  <c r="F57" i="6"/>
  <c r="J57" i="6" s="1"/>
  <c r="L57" i="6" s="1"/>
  <c r="M57" i="6" s="1"/>
  <c r="F58" i="6"/>
  <c r="B58" i="6" s="1"/>
  <c r="C58" i="6" s="1"/>
  <c r="F59" i="6"/>
  <c r="F60" i="6"/>
  <c r="F61" i="6"/>
  <c r="J61" i="6" s="1"/>
  <c r="L61" i="6" s="1"/>
  <c r="M61" i="6" s="1"/>
  <c r="F62" i="6"/>
  <c r="J62" i="6" s="1"/>
  <c r="L62" i="6" s="1"/>
  <c r="M62" i="6" s="1"/>
  <c r="F63" i="6"/>
  <c r="F64" i="6"/>
  <c r="F65" i="6"/>
  <c r="F66" i="6"/>
  <c r="F67" i="6"/>
  <c r="F68" i="6"/>
  <c r="F69" i="6"/>
  <c r="B69" i="6" s="1"/>
  <c r="C69" i="6" s="1"/>
  <c r="F70" i="6"/>
  <c r="J70" i="6" s="1"/>
  <c r="L70" i="6" s="1"/>
  <c r="M70" i="6" s="1"/>
  <c r="F71" i="6"/>
  <c r="F72" i="6"/>
  <c r="F73" i="6"/>
  <c r="F74" i="6"/>
  <c r="J74" i="6" s="1"/>
  <c r="L74" i="6" s="1"/>
  <c r="M74" i="6" s="1"/>
  <c r="F75" i="6"/>
  <c r="F76" i="6"/>
  <c r="F77" i="6"/>
  <c r="F78" i="6"/>
  <c r="F79" i="6"/>
  <c r="F80" i="6"/>
  <c r="F81" i="6"/>
  <c r="B81" i="6" s="1"/>
  <c r="C81" i="6" s="1"/>
  <c r="F82" i="6"/>
  <c r="F83" i="6"/>
  <c r="F84" i="6"/>
  <c r="F85" i="6"/>
  <c r="F86" i="6"/>
  <c r="E86" i="6" s="1"/>
  <c r="F87" i="6"/>
  <c r="F88" i="6"/>
  <c r="F89" i="6"/>
  <c r="F90" i="6"/>
  <c r="F91" i="6"/>
  <c r="F92" i="6"/>
  <c r="F93" i="6"/>
  <c r="J93" i="6" s="1"/>
  <c r="L93" i="6" s="1"/>
  <c r="M93" i="6" s="1"/>
  <c r="F94" i="6"/>
  <c r="E94" i="6" s="1"/>
  <c r="F95" i="6"/>
  <c r="F96" i="6"/>
  <c r="F97" i="6"/>
  <c r="F98" i="6"/>
  <c r="B98" i="6" s="1"/>
  <c r="C98" i="6" s="1"/>
  <c r="F99" i="6"/>
  <c r="F100" i="6"/>
  <c r="F2" i="7"/>
  <c r="F3" i="7"/>
  <c r="F4" i="7"/>
  <c r="E4" i="7" s="1"/>
  <c r="F5" i="7"/>
  <c r="F6" i="7"/>
  <c r="F7" i="7"/>
  <c r="F8" i="7"/>
  <c r="F9" i="7"/>
  <c r="F10" i="7"/>
  <c r="E10" i="7" s="1"/>
  <c r="F11" i="7"/>
  <c r="F12" i="7"/>
  <c r="F13" i="7"/>
  <c r="L13" i="7" s="1"/>
  <c r="F14" i="7"/>
  <c r="F15" i="7"/>
  <c r="F16" i="7"/>
  <c r="B16" i="7" s="1"/>
  <c r="C16" i="7" s="1"/>
  <c r="F17" i="7"/>
  <c r="F18" i="7"/>
  <c r="F19" i="7"/>
  <c r="F20" i="7"/>
  <c r="F21" i="7"/>
  <c r="F22" i="7"/>
  <c r="E22" i="7" s="1"/>
  <c r="F23" i="7"/>
  <c r="I23" i="7" s="1"/>
  <c r="F24" i="7"/>
  <c r="F25" i="7"/>
  <c r="L25" i="7" s="1"/>
  <c r="F26" i="7"/>
  <c r="F27" i="7"/>
  <c r="F28" i="7"/>
  <c r="F29" i="7"/>
  <c r="F30" i="7"/>
  <c r="F31" i="7"/>
  <c r="F32" i="7"/>
  <c r="F33" i="7"/>
  <c r="F34" i="7"/>
  <c r="F35" i="7"/>
  <c r="I35" i="7" s="1"/>
  <c r="F36" i="7"/>
  <c r="F37" i="7"/>
  <c r="L37" i="7" s="1"/>
  <c r="F38" i="7"/>
  <c r="F39" i="7"/>
  <c r="F40" i="7"/>
  <c r="F41" i="7"/>
  <c r="F42" i="7"/>
  <c r="F43" i="7"/>
  <c r="F44" i="7"/>
  <c r="F45" i="7"/>
  <c r="F46" i="7"/>
  <c r="F47" i="7"/>
  <c r="I47" i="7" s="1"/>
  <c r="F48" i="7"/>
  <c r="F49" i="7"/>
  <c r="L49" i="7" s="1"/>
  <c r="F50" i="7"/>
  <c r="F51" i="7"/>
  <c r="F52" i="7"/>
  <c r="L52" i="7" s="1"/>
  <c r="F53" i="7"/>
  <c r="F54" i="7"/>
  <c r="F55" i="7"/>
  <c r="F56" i="7"/>
  <c r="F57" i="7"/>
  <c r="F58" i="7"/>
  <c r="F59" i="7"/>
  <c r="E59" i="7" s="1"/>
  <c r="F60" i="7"/>
  <c r="F61" i="7"/>
  <c r="L61" i="7" s="1"/>
  <c r="F62" i="7"/>
  <c r="F63" i="7"/>
  <c r="F64" i="7"/>
  <c r="L64" i="7" s="1"/>
  <c r="F65" i="7"/>
  <c r="F66" i="7"/>
  <c r="F67" i="7"/>
  <c r="F68" i="7"/>
  <c r="F69" i="7"/>
  <c r="F70" i="7"/>
  <c r="F71" i="7"/>
  <c r="F72" i="7"/>
  <c r="L72" i="7" s="1"/>
  <c r="F73" i="7"/>
  <c r="F74" i="7"/>
  <c r="F75" i="7"/>
  <c r="F76" i="7"/>
  <c r="L76" i="7" s="1"/>
  <c r="F77" i="7"/>
  <c r="F78" i="7"/>
  <c r="F79" i="7"/>
  <c r="F80" i="7"/>
  <c r="F81" i="7"/>
  <c r="F82" i="7"/>
  <c r="F83" i="7"/>
  <c r="F84" i="7"/>
  <c r="L84" i="7" s="1"/>
  <c r="F85" i="7"/>
  <c r="L85" i="7" s="1"/>
  <c r="F86" i="7"/>
  <c r="F87" i="7"/>
  <c r="F88" i="7"/>
  <c r="L88" i="7" s="1"/>
  <c r="F89" i="7"/>
  <c r="F90" i="7"/>
  <c r="F91" i="7"/>
  <c r="F92" i="7"/>
  <c r="F93" i="7"/>
  <c r="F94" i="7"/>
  <c r="F95" i="7"/>
  <c r="E95" i="7" s="1"/>
  <c r="F96" i="7"/>
  <c r="L96" i="7" s="1"/>
  <c r="F97" i="7"/>
  <c r="L97" i="7" s="1"/>
  <c r="F98" i="7"/>
  <c r="F99" i="7"/>
  <c r="F100" i="7"/>
  <c r="E100" i="7" s="1"/>
  <c r="D2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E6" i="7"/>
  <c r="H18" i="7"/>
  <c r="E42" i="7"/>
  <c r="G2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L9" i="7"/>
  <c r="E20" i="7"/>
  <c r="L21" i="7"/>
  <c r="E32" i="7"/>
  <c r="L33" i="7"/>
  <c r="L45" i="7"/>
  <c r="E56" i="7"/>
  <c r="L57" i="7"/>
  <c r="L60" i="7"/>
  <c r="B68" i="7"/>
  <c r="C68" i="7" s="1"/>
  <c r="L69" i="7"/>
  <c r="L81" i="7"/>
  <c r="E23" i="7"/>
  <c r="E35" i="7"/>
  <c r="H47" i="7"/>
  <c r="H83" i="7"/>
  <c r="I10" i="6"/>
  <c r="O10" i="6" s="1"/>
  <c r="P10" i="6" s="1"/>
  <c r="I82" i="6"/>
  <c r="O82" i="6" s="1"/>
  <c r="P82" i="6" s="1"/>
  <c r="I94" i="6"/>
  <c r="O94" i="6" s="1"/>
  <c r="P94" i="6" s="1"/>
  <c r="I95" i="6"/>
  <c r="O95" i="6" s="1"/>
  <c r="P95" i="6" s="1"/>
  <c r="I11" i="7"/>
  <c r="I19" i="7"/>
  <c r="H31" i="7"/>
  <c r="I43" i="7"/>
  <c r="H67" i="7"/>
  <c r="I79" i="7"/>
  <c r="I91" i="7"/>
  <c r="H100" i="7"/>
  <c r="L100" i="7"/>
  <c r="L99" i="7"/>
  <c r="I99" i="7"/>
  <c r="H99" i="7"/>
  <c r="B99" i="7"/>
  <c r="C99" i="7" s="1"/>
  <c r="E99" i="7"/>
  <c r="H92" i="7"/>
  <c r="E92" i="7"/>
  <c r="B92" i="7"/>
  <c r="C92" i="7" s="1"/>
  <c r="B91" i="7"/>
  <c r="C91" i="7" s="1"/>
  <c r="E91" i="7"/>
  <c r="L89" i="7"/>
  <c r="I89" i="7"/>
  <c r="H88" i="7"/>
  <c r="B88" i="7"/>
  <c r="C88" i="7" s="1"/>
  <c r="I87" i="7"/>
  <c r="H87" i="7"/>
  <c r="B87" i="7"/>
  <c r="C87" i="7" s="1"/>
  <c r="E87" i="7"/>
  <c r="H81" i="7"/>
  <c r="H80" i="7"/>
  <c r="E80" i="7"/>
  <c r="B80" i="7"/>
  <c r="C80" i="7" s="1"/>
  <c r="B79" i="7"/>
  <c r="C79" i="7" s="1"/>
  <c r="E79" i="7"/>
  <c r="I77" i="7"/>
  <c r="H76" i="7"/>
  <c r="L75" i="7"/>
  <c r="I75" i="7"/>
  <c r="H75" i="7"/>
  <c r="B75" i="7"/>
  <c r="C75" i="7" s="1"/>
  <c r="E75" i="7"/>
  <c r="L73" i="7"/>
  <c r="H68" i="7"/>
  <c r="E68" i="7"/>
  <c r="I67" i="7"/>
  <c r="B67" i="7"/>
  <c r="C67" i="7" s="1"/>
  <c r="E67" i="7"/>
  <c r="I65" i="7"/>
  <c r="H65" i="7"/>
  <c r="H64" i="7"/>
  <c r="B64" i="7"/>
  <c r="C64" i="7" s="1"/>
  <c r="I63" i="7"/>
  <c r="H63" i="7"/>
  <c r="B63" i="7"/>
  <c r="C63" i="7" s="1"/>
  <c r="E63" i="7"/>
  <c r="L59" i="7"/>
  <c r="I59" i="7"/>
  <c r="I57" i="7"/>
  <c r="H57" i="7"/>
  <c r="H56" i="7"/>
  <c r="L55" i="7"/>
  <c r="I55" i="7"/>
  <c r="H55" i="7"/>
  <c r="B55" i="7"/>
  <c r="C55" i="7" s="1"/>
  <c r="E55" i="7"/>
  <c r="I53" i="7"/>
  <c r="H53" i="7"/>
  <c r="H52" i="7"/>
  <c r="B52" i="7"/>
  <c r="C52" i="7" s="1"/>
  <c r="I51" i="7"/>
  <c r="H51" i="7"/>
  <c r="B51" i="7"/>
  <c r="C51" i="7" s="1"/>
  <c r="E51" i="7"/>
  <c r="E50" i="7"/>
  <c r="L48" i="7"/>
  <c r="H45" i="7"/>
  <c r="H44" i="7"/>
  <c r="B44" i="7"/>
  <c r="C44" i="7" s="1"/>
  <c r="H43" i="7"/>
  <c r="B43" i="7"/>
  <c r="C43" i="7" s="1"/>
  <c r="E43" i="7"/>
  <c r="L41" i="7"/>
  <c r="I41" i="7"/>
  <c r="H40" i="7"/>
  <c r="L40" i="7"/>
  <c r="E40" i="7"/>
  <c r="I39" i="7"/>
  <c r="H39" i="7"/>
  <c r="B39" i="7"/>
  <c r="C39" i="7" s="1"/>
  <c r="E39" i="7"/>
  <c r="H33" i="7"/>
  <c r="H32" i="7"/>
  <c r="B32" i="7"/>
  <c r="C32" i="7" s="1"/>
  <c r="I31" i="7"/>
  <c r="B31" i="7"/>
  <c r="C31" i="7" s="1"/>
  <c r="E31" i="7"/>
  <c r="E30" i="7"/>
  <c r="L29" i="7"/>
  <c r="I29" i="7"/>
  <c r="H29" i="7"/>
  <c r="H28" i="7"/>
  <c r="I27" i="7"/>
  <c r="H27" i="7"/>
  <c r="B27" i="7"/>
  <c r="C27" i="7" s="1"/>
  <c r="E27" i="7"/>
  <c r="H26" i="7"/>
  <c r="E26" i="7"/>
  <c r="I21" i="7"/>
  <c r="H21" i="7"/>
  <c r="H20" i="7"/>
  <c r="B19" i="7"/>
  <c r="C19" i="7" s="1"/>
  <c r="E19" i="7"/>
  <c r="L17" i="7"/>
  <c r="I17" i="7"/>
  <c r="H17" i="7"/>
  <c r="B17" i="7"/>
  <c r="C17" i="7" s="1"/>
  <c r="H16" i="7"/>
  <c r="I15" i="7"/>
  <c r="H15" i="7"/>
  <c r="B15" i="7"/>
  <c r="C15" i="7" s="1"/>
  <c r="E15" i="7"/>
  <c r="H14" i="7"/>
  <c r="I14" i="7"/>
  <c r="E14" i="7"/>
  <c r="H10" i="7"/>
  <c r="H9" i="7"/>
  <c r="H8" i="7"/>
  <c r="I7" i="7"/>
  <c r="H7" i="7"/>
  <c r="B7" i="7"/>
  <c r="C7" i="7" s="1"/>
  <c r="E7" i="7"/>
  <c r="I5" i="7"/>
  <c r="H5" i="7"/>
  <c r="B5" i="7"/>
  <c r="C5" i="7" s="1"/>
  <c r="H4" i="7"/>
  <c r="I3" i="7"/>
  <c r="H3" i="7"/>
  <c r="B3" i="7"/>
  <c r="C3" i="7" s="1"/>
  <c r="E3" i="7"/>
  <c r="I2" i="7"/>
  <c r="H2" i="7"/>
  <c r="B2" i="7"/>
  <c r="C2" i="7" s="1"/>
  <c r="E2" i="7"/>
  <c r="I46" i="6"/>
  <c r="O46" i="6" s="1"/>
  <c r="P46" i="6" s="1"/>
  <c r="J73" i="6"/>
  <c r="L73" i="6" s="1"/>
  <c r="M73" i="6" s="1"/>
  <c r="J85" i="6"/>
  <c r="L85" i="6" s="1"/>
  <c r="M85" i="6" s="1"/>
  <c r="G2" i="5"/>
  <c r="G3" i="5"/>
  <c r="G4" i="5"/>
  <c r="G5" i="5"/>
  <c r="I5" i="5" s="1"/>
  <c r="O5" i="5" s="1"/>
  <c r="G6" i="5"/>
  <c r="G7" i="5"/>
  <c r="G109" i="5" s="1"/>
  <c r="I109" i="5" s="1"/>
  <c r="G8" i="5"/>
  <c r="I8" i="5" s="1"/>
  <c r="O8" i="5" s="1"/>
  <c r="P8" i="5" s="1"/>
  <c r="G9" i="5"/>
  <c r="I9" i="5" s="1"/>
  <c r="O9" i="5" s="1"/>
  <c r="G10" i="5"/>
  <c r="G11" i="5"/>
  <c r="G12" i="5"/>
  <c r="G13" i="5"/>
  <c r="I13" i="5" s="1"/>
  <c r="O13" i="5" s="1"/>
  <c r="P13" i="5" s="1"/>
  <c r="G14" i="5"/>
  <c r="G15" i="5"/>
  <c r="G16" i="5"/>
  <c r="G17" i="5"/>
  <c r="I17" i="5" s="1"/>
  <c r="O17" i="5" s="1"/>
  <c r="G18" i="5"/>
  <c r="G19" i="5"/>
  <c r="G20" i="5"/>
  <c r="I20" i="5" s="1"/>
  <c r="O20" i="5" s="1"/>
  <c r="P20" i="5" s="1"/>
  <c r="G21" i="5"/>
  <c r="I21" i="5" s="1"/>
  <c r="O21" i="5" s="1"/>
  <c r="G22" i="5"/>
  <c r="G23" i="5"/>
  <c r="G24" i="5"/>
  <c r="G25" i="5"/>
  <c r="G26" i="5"/>
  <c r="G27" i="5"/>
  <c r="G28" i="5"/>
  <c r="G29" i="5"/>
  <c r="I29" i="5" s="1"/>
  <c r="O29" i="5" s="1"/>
  <c r="G30" i="5"/>
  <c r="J30" i="5" s="1"/>
  <c r="L30" i="5" s="1"/>
  <c r="M30" i="5" s="1"/>
  <c r="G31" i="5"/>
  <c r="I31" i="5" s="1"/>
  <c r="O31" i="5" s="1"/>
  <c r="G32" i="5"/>
  <c r="I32" i="5" s="1"/>
  <c r="O32" i="5" s="1"/>
  <c r="P32" i="5" s="1"/>
  <c r="G33" i="5"/>
  <c r="I33" i="5" s="1"/>
  <c r="O33" i="5" s="1"/>
  <c r="G34" i="5"/>
  <c r="G35" i="5"/>
  <c r="G36" i="5"/>
  <c r="G37" i="5"/>
  <c r="I37" i="5" s="1"/>
  <c r="O37" i="5" s="1"/>
  <c r="P37" i="5" s="1"/>
  <c r="G38" i="5"/>
  <c r="G39" i="5"/>
  <c r="G40" i="5"/>
  <c r="G41" i="5"/>
  <c r="J41" i="5" s="1"/>
  <c r="L41" i="5" s="1"/>
  <c r="M41" i="5" s="1"/>
  <c r="G42" i="5"/>
  <c r="G43" i="5"/>
  <c r="G44" i="5"/>
  <c r="I44" i="5" s="1"/>
  <c r="O44" i="5" s="1"/>
  <c r="P44" i="5" s="1"/>
  <c r="G45" i="5"/>
  <c r="I45" i="5" s="1"/>
  <c r="O45" i="5" s="1"/>
  <c r="P45" i="5" s="1"/>
  <c r="G46" i="5"/>
  <c r="G47" i="5"/>
  <c r="G48" i="5"/>
  <c r="G49" i="5"/>
  <c r="I49" i="5" s="1"/>
  <c r="O49" i="5" s="1"/>
  <c r="P49" i="5" s="1"/>
  <c r="G50" i="5"/>
  <c r="G51" i="5"/>
  <c r="G52" i="5"/>
  <c r="G53" i="5"/>
  <c r="G54" i="5"/>
  <c r="J54" i="5" s="1"/>
  <c r="L54" i="5" s="1"/>
  <c r="M54" i="5" s="1"/>
  <c r="G55" i="5"/>
  <c r="G56" i="5"/>
  <c r="I56" i="5" s="1"/>
  <c r="O56" i="5" s="1"/>
  <c r="P56" i="5" s="1"/>
  <c r="G57" i="5"/>
  <c r="I57" i="5" s="1"/>
  <c r="O57" i="5" s="1"/>
  <c r="G58" i="5"/>
  <c r="G59" i="5"/>
  <c r="G60" i="5"/>
  <c r="G61" i="5"/>
  <c r="G62" i="5"/>
  <c r="G63" i="5"/>
  <c r="G64" i="5"/>
  <c r="G65" i="5"/>
  <c r="G66" i="5"/>
  <c r="J66" i="5" s="1"/>
  <c r="L66" i="5" s="1"/>
  <c r="M66" i="5" s="1"/>
  <c r="G67" i="5"/>
  <c r="G68" i="5"/>
  <c r="I68" i="5" s="1"/>
  <c r="O68" i="5" s="1"/>
  <c r="P68" i="5" s="1"/>
  <c r="G69" i="5"/>
  <c r="I69" i="5" s="1"/>
  <c r="O69" i="5" s="1"/>
  <c r="G70" i="5"/>
  <c r="J70" i="5" s="1"/>
  <c r="L70" i="5" s="1"/>
  <c r="M70" i="5" s="1"/>
  <c r="G71" i="5"/>
  <c r="G72" i="5"/>
  <c r="G73" i="5"/>
  <c r="G74" i="5"/>
  <c r="G75" i="5"/>
  <c r="G76" i="5"/>
  <c r="G77" i="5"/>
  <c r="G78" i="5"/>
  <c r="G79" i="5"/>
  <c r="G80" i="5"/>
  <c r="G81" i="5"/>
  <c r="J81" i="5" s="1"/>
  <c r="L81" i="5" s="1"/>
  <c r="M81" i="5" s="1"/>
  <c r="G82" i="5"/>
  <c r="J82" i="5" s="1"/>
  <c r="L82" i="5" s="1"/>
  <c r="M82" i="5" s="1"/>
  <c r="G83" i="5"/>
  <c r="J83" i="5" s="1"/>
  <c r="L83" i="5" s="1"/>
  <c r="M83" i="5" s="1"/>
  <c r="G84" i="5"/>
  <c r="G85" i="5"/>
  <c r="G86" i="5"/>
  <c r="G87" i="5"/>
  <c r="G88" i="5"/>
  <c r="G89" i="5"/>
  <c r="I89" i="5" s="1"/>
  <c r="O89" i="5" s="1"/>
  <c r="G90" i="5"/>
  <c r="G91" i="5"/>
  <c r="G92" i="5"/>
  <c r="I92" i="5" s="1"/>
  <c r="O92" i="5" s="1"/>
  <c r="P92" i="5" s="1"/>
  <c r="G93" i="5"/>
  <c r="I93" i="5" s="1"/>
  <c r="O93" i="5" s="1"/>
  <c r="G94" i="5"/>
  <c r="J94" i="5" s="1"/>
  <c r="L94" i="5" s="1"/>
  <c r="M94" i="5" s="1"/>
  <c r="G95" i="5"/>
  <c r="G96" i="5"/>
  <c r="G97" i="5"/>
  <c r="G98" i="5"/>
  <c r="G99" i="5"/>
  <c r="G100" i="5"/>
  <c r="D2" i="5"/>
  <c r="D3" i="5"/>
  <c r="D4" i="5"/>
  <c r="I4" i="5" s="1"/>
  <c r="O4" i="5" s="1"/>
  <c r="D5" i="5"/>
  <c r="B5" i="5" s="1"/>
  <c r="C5" i="5" s="1"/>
  <c r="D6" i="5"/>
  <c r="E6" i="5" s="1"/>
  <c r="D7" i="5"/>
  <c r="D8" i="5"/>
  <c r="D9" i="5"/>
  <c r="D10" i="5"/>
  <c r="D11" i="5"/>
  <c r="D12" i="5"/>
  <c r="D13" i="5"/>
  <c r="D14" i="5"/>
  <c r="D15" i="5"/>
  <c r="I15" i="5" s="1"/>
  <c r="O15" i="5" s="1"/>
  <c r="P15" i="5" s="1"/>
  <c r="D16" i="5"/>
  <c r="D17" i="5"/>
  <c r="B17" i="5" s="1"/>
  <c r="C17" i="5" s="1"/>
  <c r="D18" i="5"/>
  <c r="D19" i="5"/>
  <c r="D20" i="5"/>
  <c r="D21" i="5"/>
  <c r="D22" i="5"/>
  <c r="D23" i="5"/>
  <c r="D24" i="5"/>
  <c r="D25" i="5"/>
  <c r="D26" i="5"/>
  <c r="E26" i="5" s="1"/>
  <c r="D27" i="5"/>
  <c r="D28" i="5"/>
  <c r="D29" i="5"/>
  <c r="D30" i="5"/>
  <c r="D31" i="5"/>
  <c r="D32" i="5"/>
  <c r="D33" i="5"/>
  <c r="D34" i="5"/>
  <c r="D35" i="5"/>
  <c r="D36" i="5"/>
  <c r="D37" i="5"/>
  <c r="D38" i="5"/>
  <c r="E38" i="5" s="1"/>
  <c r="D39" i="5"/>
  <c r="I39" i="5" s="1"/>
  <c r="O39" i="5" s="1"/>
  <c r="P39" i="5" s="1"/>
  <c r="D40" i="5"/>
  <c r="D41" i="5"/>
  <c r="D42" i="5"/>
  <c r="D43" i="5"/>
  <c r="D44" i="5"/>
  <c r="D45" i="5"/>
  <c r="D46" i="5"/>
  <c r="D47" i="5"/>
  <c r="D48" i="5"/>
  <c r="D49" i="5"/>
  <c r="D50" i="5"/>
  <c r="D51" i="5"/>
  <c r="I51" i="5" s="1"/>
  <c r="O51" i="5" s="1"/>
  <c r="P51" i="5" s="1"/>
  <c r="D52" i="5"/>
  <c r="D53" i="5"/>
  <c r="E53" i="5" s="1"/>
  <c r="D54" i="5"/>
  <c r="D55" i="5"/>
  <c r="D56" i="5"/>
  <c r="D57" i="5"/>
  <c r="D58" i="5"/>
  <c r="D59" i="5"/>
  <c r="D60" i="5"/>
  <c r="D61" i="5"/>
  <c r="D62" i="5"/>
  <c r="E62" i="5" s="1"/>
  <c r="D63" i="5"/>
  <c r="I63" i="5" s="1"/>
  <c r="O63" i="5" s="1"/>
  <c r="P63" i="5" s="1"/>
  <c r="D64" i="5"/>
  <c r="I64" i="5" s="1"/>
  <c r="O64" i="5" s="1"/>
  <c r="D65" i="5"/>
  <c r="D66" i="5"/>
  <c r="D67" i="5"/>
  <c r="D68" i="5"/>
  <c r="D69" i="5"/>
  <c r="D70" i="5"/>
  <c r="D71" i="5"/>
  <c r="D72" i="5"/>
  <c r="D73" i="5"/>
  <c r="D74" i="5"/>
  <c r="D75" i="5"/>
  <c r="D76" i="5"/>
  <c r="I76" i="5" s="1"/>
  <c r="O76" i="5" s="1"/>
  <c r="D77" i="5"/>
  <c r="D78" i="5"/>
  <c r="D79" i="5"/>
  <c r="D80" i="5"/>
  <c r="D81" i="5"/>
  <c r="D82" i="5"/>
  <c r="D83" i="5"/>
  <c r="D84" i="5"/>
  <c r="D85" i="5"/>
  <c r="D86" i="5"/>
  <c r="E86" i="5" s="1"/>
  <c r="D87" i="5"/>
  <c r="E87" i="5" s="1"/>
  <c r="D88" i="5"/>
  <c r="I88" i="5" s="1"/>
  <c r="O88" i="5" s="1"/>
  <c r="D89" i="5"/>
  <c r="D90" i="5"/>
  <c r="B90" i="5" s="1"/>
  <c r="C90" i="5" s="1"/>
  <c r="D91" i="5"/>
  <c r="D92" i="5"/>
  <c r="D93" i="5"/>
  <c r="D94" i="5"/>
  <c r="D95" i="5"/>
  <c r="D96" i="5"/>
  <c r="D97" i="5"/>
  <c r="D98" i="5"/>
  <c r="D99" i="5"/>
  <c r="I99" i="5" s="1"/>
  <c r="O99" i="5" s="1"/>
  <c r="P99" i="5" s="1"/>
  <c r="D100" i="5"/>
  <c r="F2" i="5"/>
  <c r="F104" i="5" s="1"/>
  <c r="F3" i="5"/>
  <c r="J3" i="5" s="1"/>
  <c r="L3" i="5" s="1"/>
  <c r="M3" i="5" s="1"/>
  <c r="F4" i="5"/>
  <c r="J4" i="5" s="1"/>
  <c r="L4" i="5" s="1"/>
  <c r="M4" i="5" s="1"/>
  <c r="F5" i="5"/>
  <c r="F6" i="5"/>
  <c r="F7" i="5"/>
  <c r="F8" i="5"/>
  <c r="F9" i="5"/>
  <c r="F10" i="5"/>
  <c r="F11" i="5"/>
  <c r="F12" i="5"/>
  <c r="F13" i="5"/>
  <c r="B13" i="5" s="1"/>
  <c r="C13" i="5" s="1"/>
  <c r="F14" i="5"/>
  <c r="B14" i="5" s="1"/>
  <c r="C14" i="5" s="1"/>
  <c r="F15" i="5"/>
  <c r="J15" i="5" s="1"/>
  <c r="L15" i="5" s="1"/>
  <c r="M15" i="5" s="1"/>
  <c r="F16" i="5"/>
  <c r="F17" i="5"/>
  <c r="F18" i="5"/>
  <c r="F19" i="5"/>
  <c r="F20" i="5"/>
  <c r="F21" i="5"/>
  <c r="F22" i="5"/>
  <c r="F23" i="5"/>
  <c r="F24" i="5"/>
  <c r="F25" i="5"/>
  <c r="F26" i="5"/>
  <c r="F27" i="5"/>
  <c r="J27" i="5" s="1"/>
  <c r="L27" i="5" s="1"/>
  <c r="M27" i="5" s="1"/>
  <c r="F28" i="5"/>
  <c r="F29" i="5"/>
  <c r="F30" i="5"/>
  <c r="F31" i="5"/>
  <c r="F32" i="5"/>
  <c r="F33" i="5"/>
  <c r="F34" i="5"/>
  <c r="F35" i="5"/>
  <c r="F36" i="5"/>
  <c r="F37" i="5"/>
  <c r="E37" i="5" s="1"/>
  <c r="F38" i="5"/>
  <c r="B38" i="5" s="1"/>
  <c r="C38" i="5" s="1"/>
  <c r="F39" i="5"/>
  <c r="B39" i="5" s="1"/>
  <c r="C39" i="5" s="1"/>
  <c r="F40" i="5"/>
  <c r="F41" i="5"/>
  <c r="F42" i="5"/>
  <c r="F43" i="5"/>
  <c r="B43" i="5" s="1"/>
  <c r="C43" i="5" s="1"/>
  <c r="F44" i="5"/>
  <c r="F45" i="5"/>
  <c r="F46" i="5"/>
  <c r="F47" i="5"/>
  <c r="F48" i="5"/>
  <c r="F49" i="5"/>
  <c r="B49" i="5" s="1"/>
  <c r="C49" i="5" s="1"/>
  <c r="F50" i="5"/>
  <c r="B50" i="5" s="1"/>
  <c r="C50" i="5" s="1"/>
  <c r="F51" i="5"/>
  <c r="B51" i="5" s="1"/>
  <c r="C51" i="5" s="1"/>
  <c r="F52" i="5"/>
  <c r="F53" i="5"/>
  <c r="F54" i="5"/>
  <c r="F55" i="5"/>
  <c r="F56" i="5"/>
  <c r="F57" i="5"/>
  <c r="E57" i="5" s="1"/>
  <c r="F58" i="5"/>
  <c r="F59" i="5"/>
  <c r="F60" i="5"/>
  <c r="F61" i="5"/>
  <c r="E61" i="5" s="1"/>
  <c r="F62" i="5"/>
  <c r="B62" i="5" s="1"/>
  <c r="C62" i="5" s="1"/>
  <c r="F63" i="5"/>
  <c r="B63" i="5" s="1"/>
  <c r="C63" i="5" s="1"/>
  <c r="F64" i="5"/>
  <c r="F65" i="5"/>
  <c r="F66" i="5"/>
  <c r="F67" i="5"/>
  <c r="F68" i="5"/>
  <c r="F69" i="5"/>
  <c r="F70" i="5"/>
  <c r="F71" i="5"/>
  <c r="F72" i="5"/>
  <c r="F73" i="5"/>
  <c r="B73" i="5" s="1"/>
  <c r="C73" i="5" s="1"/>
  <c r="F74" i="5"/>
  <c r="B74" i="5" s="1"/>
  <c r="C74" i="5" s="1"/>
  <c r="F75" i="5"/>
  <c r="B75" i="5" s="1"/>
  <c r="C75" i="5" s="1"/>
  <c r="F76" i="5"/>
  <c r="J76" i="5" s="1"/>
  <c r="L76" i="5" s="1"/>
  <c r="M76" i="5" s="1"/>
  <c r="F77" i="5"/>
  <c r="F78" i="5"/>
  <c r="F79" i="5"/>
  <c r="B79" i="5" s="1"/>
  <c r="C79" i="5" s="1"/>
  <c r="F80" i="5"/>
  <c r="F81" i="5"/>
  <c r="F82" i="5"/>
  <c r="F83" i="5"/>
  <c r="F84" i="5"/>
  <c r="F85" i="5"/>
  <c r="E85" i="5" s="1"/>
  <c r="F86" i="5"/>
  <c r="B86" i="5" s="1"/>
  <c r="C86" i="5" s="1"/>
  <c r="F87" i="5"/>
  <c r="J87" i="5" s="1"/>
  <c r="L87" i="5" s="1"/>
  <c r="M87" i="5" s="1"/>
  <c r="F88" i="5"/>
  <c r="F89" i="5"/>
  <c r="F90" i="5"/>
  <c r="F91" i="5"/>
  <c r="F92" i="5"/>
  <c r="F93" i="5"/>
  <c r="E93" i="5" s="1"/>
  <c r="F94" i="5"/>
  <c r="F95" i="5"/>
  <c r="F96" i="5"/>
  <c r="F97" i="5"/>
  <c r="B97" i="5" s="1"/>
  <c r="C97" i="5" s="1"/>
  <c r="F98" i="5"/>
  <c r="B98" i="5" s="1"/>
  <c r="C98" i="5" s="1"/>
  <c r="F99" i="5"/>
  <c r="J99" i="5" s="1"/>
  <c r="L99" i="5" s="1"/>
  <c r="M99" i="5" s="1"/>
  <c r="F100" i="5"/>
  <c r="I98" i="6"/>
  <c r="O98" i="6" s="1"/>
  <c r="P98" i="6" s="1"/>
  <c r="I93" i="6"/>
  <c r="O93" i="6" s="1"/>
  <c r="P93" i="6" s="1"/>
  <c r="J92" i="6"/>
  <c r="L92" i="6" s="1"/>
  <c r="M92" i="6" s="1"/>
  <c r="E92" i="6"/>
  <c r="B92" i="6"/>
  <c r="C92" i="6" s="1"/>
  <c r="E91" i="6"/>
  <c r="B91" i="6"/>
  <c r="C91" i="6" s="1"/>
  <c r="E90" i="6"/>
  <c r="B90" i="6"/>
  <c r="C90" i="6" s="1"/>
  <c r="J89" i="6"/>
  <c r="L89" i="6" s="1"/>
  <c r="M89" i="6" s="1"/>
  <c r="J87" i="6"/>
  <c r="L87" i="6" s="1"/>
  <c r="M87" i="6" s="1"/>
  <c r="I86" i="6"/>
  <c r="O86" i="6" s="1"/>
  <c r="P86" i="6" s="1"/>
  <c r="J81" i="6"/>
  <c r="L81" i="6" s="1"/>
  <c r="M81" i="6" s="1"/>
  <c r="I81" i="6"/>
  <c r="O81" i="6" s="1"/>
  <c r="P81" i="6" s="1"/>
  <c r="E80" i="6"/>
  <c r="B80" i="6"/>
  <c r="C80" i="6" s="1"/>
  <c r="E79" i="6"/>
  <c r="B79" i="6"/>
  <c r="C79" i="6" s="1"/>
  <c r="J78" i="6"/>
  <c r="L78" i="6" s="1"/>
  <c r="M78" i="6" s="1"/>
  <c r="I78" i="6"/>
  <c r="O78" i="6" s="1"/>
  <c r="P78" i="6" s="1"/>
  <c r="E78" i="6"/>
  <c r="B78" i="6"/>
  <c r="C78" i="6" s="1"/>
  <c r="J77" i="6"/>
  <c r="L77" i="6" s="1"/>
  <c r="M77" i="6" s="1"/>
  <c r="I74" i="6"/>
  <c r="O74" i="6" s="1"/>
  <c r="P74" i="6" s="1"/>
  <c r="I69" i="6"/>
  <c r="O69" i="6" s="1"/>
  <c r="P69" i="6" s="1"/>
  <c r="J68" i="6"/>
  <c r="L68" i="6" s="1"/>
  <c r="M68" i="6" s="1"/>
  <c r="E68" i="6"/>
  <c r="B68" i="6"/>
  <c r="C68" i="6" s="1"/>
  <c r="E67" i="6"/>
  <c r="B67" i="6"/>
  <c r="C67" i="6" s="1"/>
  <c r="E66" i="6"/>
  <c r="B66" i="6"/>
  <c r="C66" i="6" s="1"/>
  <c r="J65" i="6"/>
  <c r="L65" i="6" s="1"/>
  <c r="M65" i="6" s="1"/>
  <c r="I62" i="6"/>
  <c r="O62" i="6" s="1"/>
  <c r="P62" i="6" s="1"/>
  <c r="I57" i="6"/>
  <c r="O57" i="6" s="1"/>
  <c r="P57" i="6" s="1"/>
  <c r="I56" i="6"/>
  <c r="O56" i="6" s="1"/>
  <c r="P56" i="6" s="1"/>
  <c r="E56" i="6"/>
  <c r="B56" i="6"/>
  <c r="C56" i="6" s="1"/>
  <c r="E55" i="6"/>
  <c r="B55" i="6"/>
  <c r="C55" i="6" s="1"/>
  <c r="E54" i="6"/>
  <c r="B54" i="6"/>
  <c r="C54" i="6" s="1"/>
  <c r="J53" i="6"/>
  <c r="L53" i="6" s="1"/>
  <c r="M53" i="6" s="1"/>
  <c r="I53" i="6"/>
  <c r="O53" i="6" s="1"/>
  <c r="P53" i="6" s="1"/>
  <c r="I50" i="6"/>
  <c r="O50" i="6" s="1"/>
  <c r="P50" i="6" s="1"/>
  <c r="I45" i="6"/>
  <c r="O45" i="6" s="1"/>
  <c r="P45" i="6" s="1"/>
  <c r="E45" i="6"/>
  <c r="B45" i="6"/>
  <c r="C45" i="6" s="1"/>
  <c r="E44" i="6"/>
  <c r="B44" i="6"/>
  <c r="C44" i="6" s="1"/>
  <c r="E43" i="6"/>
  <c r="B43" i="6"/>
  <c r="C43" i="6" s="1"/>
  <c r="J42" i="6"/>
  <c r="L42" i="6" s="1"/>
  <c r="M42" i="6" s="1"/>
  <c r="I42" i="6"/>
  <c r="O42" i="6" s="1"/>
  <c r="P42" i="6" s="1"/>
  <c r="E42" i="6"/>
  <c r="B42" i="6"/>
  <c r="C42" i="6" s="1"/>
  <c r="J41" i="6"/>
  <c r="J39" i="6"/>
  <c r="L39" i="6" s="1"/>
  <c r="M39" i="6" s="1"/>
  <c r="I38" i="6"/>
  <c r="O38" i="6" s="1"/>
  <c r="P38" i="6" s="1"/>
  <c r="B38" i="6"/>
  <c r="C38" i="6" s="1"/>
  <c r="I34" i="6"/>
  <c r="O34" i="6" s="1"/>
  <c r="P34" i="6" s="1"/>
  <c r="B34" i="6"/>
  <c r="C34" i="6" s="1"/>
  <c r="I33" i="6"/>
  <c r="O33" i="6" s="1"/>
  <c r="P33" i="6" s="1"/>
  <c r="E32" i="6"/>
  <c r="B32" i="6"/>
  <c r="C32" i="6" s="1"/>
  <c r="E31" i="6"/>
  <c r="B31" i="6"/>
  <c r="C31" i="6" s="1"/>
  <c r="J30" i="6"/>
  <c r="L30" i="6" s="1"/>
  <c r="M30" i="6" s="1"/>
  <c r="E30" i="6"/>
  <c r="B30" i="6"/>
  <c r="C30" i="6" s="1"/>
  <c r="J29" i="6"/>
  <c r="L29" i="6" s="1"/>
  <c r="M29" i="6" s="1"/>
  <c r="E27" i="6"/>
  <c r="B27" i="6"/>
  <c r="C27" i="6" s="1"/>
  <c r="J26" i="6"/>
  <c r="L26" i="6" s="1"/>
  <c r="M26" i="6" s="1"/>
  <c r="I26" i="6"/>
  <c r="O26" i="6" s="1"/>
  <c r="P26" i="6" s="1"/>
  <c r="I22" i="6"/>
  <c r="O22" i="6" s="1"/>
  <c r="P22" i="6" s="1"/>
  <c r="J21" i="6"/>
  <c r="L21" i="6" s="1"/>
  <c r="M21" i="6" s="1"/>
  <c r="I21" i="6"/>
  <c r="O21" i="6" s="1"/>
  <c r="P21" i="6" s="1"/>
  <c r="E20" i="6"/>
  <c r="B20" i="6"/>
  <c r="C20" i="6" s="1"/>
  <c r="J19" i="6"/>
  <c r="L19" i="6" s="1"/>
  <c r="M19" i="6" s="1"/>
  <c r="E19" i="6"/>
  <c r="B19" i="6"/>
  <c r="C19" i="6" s="1"/>
  <c r="E18" i="6"/>
  <c r="B18" i="6"/>
  <c r="C18" i="6" s="1"/>
  <c r="J17" i="6"/>
  <c r="L17" i="6" s="1"/>
  <c r="M17" i="6" s="1"/>
  <c r="J16" i="6"/>
  <c r="L16" i="6" s="1"/>
  <c r="M16" i="6" s="1"/>
  <c r="I14" i="6"/>
  <c r="O14" i="6" s="1"/>
  <c r="P14" i="6" s="1"/>
  <c r="E11" i="6"/>
  <c r="I9" i="6"/>
  <c r="O9" i="6" s="1"/>
  <c r="P9" i="6" s="1"/>
  <c r="E9" i="6"/>
  <c r="B9" i="6"/>
  <c r="C9" i="6" s="1"/>
  <c r="E8" i="6"/>
  <c r="B8" i="6"/>
  <c r="C8" i="6" s="1"/>
  <c r="E7" i="6"/>
  <c r="B7" i="6"/>
  <c r="C7" i="6" s="1"/>
  <c r="J6" i="6"/>
  <c r="L6" i="6" s="1"/>
  <c r="M6" i="6" s="1"/>
  <c r="I6" i="6"/>
  <c r="O6" i="6" s="1"/>
  <c r="P6" i="6" s="1"/>
  <c r="E6" i="6"/>
  <c r="B6" i="6"/>
  <c r="C6" i="6" s="1"/>
  <c r="J5" i="6"/>
  <c r="L5" i="6" s="1"/>
  <c r="M5" i="6" s="1"/>
  <c r="I2" i="6"/>
  <c r="O2" i="6" s="1"/>
  <c r="E2" i="6"/>
  <c r="J9" i="5"/>
  <c r="L9" i="5" s="1"/>
  <c r="M9" i="5" s="1"/>
  <c r="J16" i="5"/>
  <c r="L16" i="5" s="1"/>
  <c r="M16" i="5" s="1"/>
  <c r="J22" i="5"/>
  <c r="L22" i="5" s="1"/>
  <c r="M22" i="5" s="1"/>
  <c r="I25" i="5"/>
  <c r="O25" i="5" s="1"/>
  <c r="P25" i="5" s="1"/>
  <c r="I27" i="5"/>
  <c r="O27" i="5" s="1"/>
  <c r="P27" i="5" s="1"/>
  <c r="J35" i="5"/>
  <c r="L35" i="5" s="1"/>
  <c r="M35" i="5" s="1"/>
  <c r="I40" i="5"/>
  <c r="O40" i="5" s="1"/>
  <c r="J52" i="5"/>
  <c r="L52" i="5" s="1"/>
  <c r="M52" i="5" s="1"/>
  <c r="I53" i="5"/>
  <c r="O53" i="5" s="1"/>
  <c r="J53" i="5"/>
  <c r="L53" i="5" s="1"/>
  <c r="M53" i="5" s="1"/>
  <c r="I58" i="5"/>
  <c r="O58" i="5" s="1"/>
  <c r="J58" i="5"/>
  <c r="L58" i="5" s="1"/>
  <c r="M58" i="5" s="1"/>
  <c r="J64" i="5"/>
  <c r="L64" i="5" s="1"/>
  <c r="M64" i="5" s="1"/>
  <c r="J65" i="5"/>
  <c r="L65" i="5" s="1"/>
  <c r="M65" i="5" s="1"/>
  <c r="I66" i="5"/>
  <c r="O66" i="5" s="1"/>
  <c r="I73" i="5"/>
  <c r="O73" i="5" s="1"/>
  <c r="P73" i="5" s="1"/>
  <c r="J77" i="5"/>
  <c r="L77" i="5" s="1"/>
  <c r="M77" i="5" s="1"/>
  <c r="I79" i="5"/>
  <c r="O79" i="5" s="1"/>
  <c r="I80" i="5"/>
  <c r="O80" i="5" s="1"/>
  <c r="P80" i="5" s="1"/>
  <c r="J89" i="5"/>
  <c r="L89" i="5" s="1"/>
  <c r="M89" i="5" s="1"/>
  <c r="I97" i="5"/>
  <c r="O97" i="5" s="1"/>
  <c r="P97" i="5" s="1"/>
  <c r="E9" i="5"/>
  <c r="E21" i="5"/>
  <c r="E25" i="5"/>
  <c r="E33" i="5"/>
  <c r="E45" i="5"/>
  <c r="E49" i="5"/>
  <c r="E50" i="5"/>
  <c r="E69" i="5"/>
  <c r="E77" i="5"/>
  <c r="E78" i="5"/>
  <c r="E81" i="5"/>
  <c r="B3" i="5"/>
  <c r="C3" i="5" s="1"/>
  <c r="B9" i="5"/>
  <c r="C9" i="5" s="1"/>
  <c r="B21" i="5"/>
  <c r="C21" i="5" s="1"/>
  <c r="B25" i="5"/>
  <c r="C25" i="5" s="1"/>
  <c r="B26" i="5"/>
  <c r="C26" i="5" s="1"/>
  <c r="B31" i="5"/>
  <c r="C31" i="5" s="1"/>
  <c r="B33" i="5"/>
  <c r="C33" i="5" s="1"/>
  <c r="B34" i="5"/>
  <c r="C34" i="5" s="1"/>
  <c r="B45" i="5"/>
  <c r="C45" i="5" s="1"/>
  <c r="B57" i="5"/>
  <c r="C57" i="5" s="1"/>
  <c r="B64" i="5"/>
  <c r="C64" i="5" s="1"/>
  <c r="B65" i="5"/>
  <c r="C65" i="5" s="1"/>
  <c r="B66" i="5"/>
  <c r="C66" i="5" s="1"/>
  <c r="B69" i="5"/>
  <c r="C69" i="5" s="1"/>
  <c r="B81" i="5"/>
  <c r="C81" i="5" s="1"/>
  <c r="B89" i="5"/>
  <c r="C89" i="5" s="1"/>
  <c r="B93" i="5"/>
  <c r="C93" i="5" s="1"/>
  <c r="I4" i="2"/>
  <c r="I5" i="2"/>
  <c r="H3" i="2"/>
  <c r="H4" i="2"/>
  <c r="H5" i="2"/>
  <c r="E4" i="2"/>
  <c r="E5" i="2"/>
  <c r="E6" i="2"/>
  <c r="E3" i="2"/>
  <c r="C4" i="2"/>
  <c r="C5" i="2"/>
  <c r="C6" i="2"/>
  <c r="C3" i="2"/>
  <c r="E2" i="2"/>
  <c r="C2" i="2"/>
  <c r="B3" i="2"/>
  <c r="B4" i="2"/>
  <c r="B5" i="2"/>
  <c r="B6" i="2"/>
  <c r="B2" i="2"/>
  <c r="C4" i="15" l="1"/>
  <c r="B3" i="16"/>
  <c r="D5" i="15"/>
  <c r="B4" i="16"/>
  <c r="K12" i="15"/>
  <c r="B13" i="16"/>
  <c r="I10" i="15"/>
  <c r="B9" i="16"/>
  <c r="B2" i="16"/>
  <c r="B3" i="15"/>
  <c r="R2" i="6"/>
  <c r="AG139" i="11"/>
  <c r="B86" i="6"/>
  <c r="C86" i="6" s="1"/>
  <c r="E17" i="6"/>
  <c r="B74" i="6"/>
  <c r="C74" i="6" s="1"/>
  <c r="F104" i="6"/>
  <c r="B3" i="6"/>
  <c r="C3" i="6" s="1"/>
  <c r="I17" i="6"/>
  <c r="O17" i="6" s="1"/>
  <c r="P17" i="6" s="1"/>
  <c r="I20" i="6"/>
  <c r="O20" i="6" s="1"/>
  <c r="P20" i="6" s="1"/>
  <c r="B28" i="6"/>
  <c r="C28" i="6" s="1"/>
  <c r="I31" i="6"/>
  <c r="O31" i="6" s="1"/>
  <c r="J38" i="6"/>
  <c r="L38" i="6" s="1"/>
  <c r="M38" i="6" s="1"/>
  <c r="B50" i="6"/>
  <c r="C50" i="6" s="1"/>
  <c r="I66" i="6"/>
  <c r="O66" i="6" s="1"/>
  <c r="P66" i="6" s="1"/>
  <c r="E74" i="6"/>
  <c r="I90" i="6"/>
  <c r="O90" i="6" s="1"/>
  <c r="P90" i="6" s="1"/>
  <c r="E98" i="6"/>
  <c r="B14" i="6"/>
  <c r="C14" i="6" s="1"/>
  <c r="B39" i="6"/>
  <c r="C39" i="6" s="1"/>
  <c r="E50" i="6"/>
  <c r="I54" i="6"/>
  <c r="O54" i="6" s="1"/>
  <c r="P54" i="6" s="1"/>
  <c r="B62" i="6"/>
  <c r="C62" i="6" s="1"/>
  <c r="J86" i="6"/>
  <c r="L86" i="6" s="1"/>
  <c r="M86" i="6" s="1"/>
  <c r="B97" i="6"/>
  <c r="C97" i="6" s="1"/>
  <c r="P97" i="6"/>
  <c r="P85" i="6"/>
  <c r="E73" i="6"/>
  <c r="B13" i="6"/>
  <c r="C13" i="6" s="1"/>
  <c r="J76" i="6"/>
  <c r="L76" i="6" s="1"/>
  <c r="M76" i="6" s="1"/>
  <c r="J64" i="6"/>
  <c r="L64" i="6" s="1"/>
  <c r="M64" i="6" s="1"/>
  <c r="J52" i="6"/>
  <c r="L52" i="6" s="1"/>
  <c r="M52" i="6" s="1"/>
  <c r="J40" i="6"/>
  <c r="L40" i="6" s="1"/>
  <c r="M40" i="6" s="1"/>
  <c r="J28" i="6"/>
  <c r="L28" i="6" s="1"/>
  <c r="M28" i="6" s="1"/>
  <c r="I16" i="6"/>
  <c r="O16" i="6" s="1"/>
  <c r="P16" i="6" s="1"/>
  <c r="I4" i="6"/>
  <c r="O4" i="6" s="1"/>
  <c r="P4" i="6" s="1"/>
  <c r="B4" i="6"/>
  <c r="C4" i="6" s="1"/>
  <c r="I7" i="6"/>
  <c r="O7" i="6" s="1"/>
  <c r="P7" i="6" s="1"/>
  <c r="E14" i="6"/>
  <c r="B29" i="6"/>
  <c r="C29" i="6" s="1"/>
  <c r="I43" i="6"/>
  <c r="O43" i="6" s="1"/>
  <c r="E62" i="6"/>
  <c r="I79" i="6"/>
  <c r="O79" i="6" s="1"/>
  <c r="P79" i="6" s="1"/>
  <c r="B87" i="6"/>
  <c r="C87" i="6" s="1"/>
  <c r="J98" i="6"/>
  <c r="L98" i="6" s="1"/>
  <c r="M98" i="6" s="1"/>
  <c r="J99" i="6"/>
  <c r="L99" i="6" s="1"/>
  <c r="M99" i="6" s="1"/>
  <c r="I87" i="6"/>
  <c r="O87" i="6" s="1"/>
  <c r="P87" i="6" s="1"/>
  <c r="I75" i="6"/>
  <c r="O75" i="6" s="1"/>
  <c r="P75" i="6" s="1"/>
  <c r="J63" i="6"/>
  <c r="L63" i="6" s="1"/>
  <c r="M63" i="6" s="1"/>
  <c r="J51" i="6"/>
  <c r="L51" i="6" s="1"/>
  <c r="M51" i="6" s="1"/>
  <c r="I39" i="6"/>
  <c r="O39" i="6" s="1"/>
  <c r="P39" i="6" s="1"/>
  <c r="J27" i="6"/>
  <c r="L27" i="6" s="1"/>
  <c r="M27" i="6" s="1"/>
  <c r="J15" i="6"/>
  <c r="L15" i="6" s="1"/>
  <c r="M15" i="6" s="1"/>
  <c r="J3" i="6"/>
  <c r="L3" i="6" s="1"/>
  <c r="M3" i="6" s="1"/>
  <c r="E29" i="6"/>
  <c r="B75" i="6"/>
  <c r="C75" i="6" s="1"/>
  <c r="B99" i="6"/>
  <c r="C99" i="6" s="1"/>
  <c r="B5" i="6"/>
  <c r="C5" i="6" s="1"/>
  <c r="I18" i="6"/>
  <c r="O18" i="6" s="1"/>
  <c r="P18" i="6" s="1"/>
  <c r="I32" i="6"/>
  <c r="O32" i="6" s="1"/>
  <c r="P32" i="6" s="1"/>
  <c r="B40" i="6"/>
  <c r="C40" i="6" s="1"/>
  <c r="B51" i="6"/>
  <c r="C51" i="6" s="1"/>
  <c r="I67" i="6"/>
  <c r="O67" i="6" s="1"/>
  <c r="I91" i="6"/>
  <c r="O91" i="6" s="1"/>
  <c r="B89" i="6"/>
  <c r="C89" i="6" s="1"/>
  <c r="J2" i="6"/>
  <c r="E5" i="6"/>
  <c r="B15" i="6"/>
  <c r="C15" i="6" s="1"/>
  <c r="I55" i="6"/>
  <c r="O55" i="6" s="1"/>
  <c r="P55" i="6" s="1"/>
  <c r="B63" i="6"/>
  <c r="C63" i="6" s="1"/>
  <c r="B76" i="6"/>
  <c r="C76" i="6" s="1"/>
  <c r="B88" i="6"/>
  <c r="C88" i="6" s="1"/>
  <c r="B100" i="6"/>
  <c r="C100" i="6" s="1"/>
  <c r="I8" i="6"/>
  <c r="O8" i="6" s="1"/>
  <c r="P8" i="6" s="1"/>
  <c r="B26" i="6"/>
  <c r="C26" i="6" s="1"/>
  <c r="B41" i="6"/>
  <c r="C41" i="6" s="1"/>
  <c r="I44" i="6"/>
  <c r="O44" i="6" s="1"/>
  <c r="P44" i="6" s="1"/>
  <c r="B52" i="6"/>
  <c r="C52" i="6" s="1"/>
  <c r="I80" i="6"/>
  <c r="O80" i="6" s="1"/>
  <c r="P80" i="6" s="1"/>
  <c r="B16" i="6"/>
  <c r="C16" i="6" s="1"/>
  <c r="B64" i="6"/>
  <c r="C64" i="6" s="1"/>
  <c r="E89" i="6"/>
  <c r="B53" i="6"/>
  <c r="C53" i="6" s="1"/>
  <c r="P91" i="6"/>
  <c r="P67" i="6"/>
  <c r="P43" i="6"/>
  <c r="P31" i="6"/>
  <c r="P19" i="6"/>
  <c r="E75" i="5"/>
  <c r="B27" i="5"/>
  <c r="C27" i="5" s="1"/>
  <c r="J97" i="5"/>
  <c r="L97" i="5" s="1"/>
  <c r="M97" i="5" s="1"/>
  <c r="I81" i="5"/>
  <c r="O81" i="5" s="1"/>
  <c r="P81" i="5" s="1"/>
  <c r="I41" i="5"/>
  <c r="O41" i="5" s="1"/>
  <c r="P41" i="5" s="1"/>
  <c r="B100" i="5"/>
  <c r="C100" i="5" s="1"/>
  <c r="B88" i="5"/>
  <c r="C88" i="5" s="1"/>
  <c r="E64" i="5"/>
  <c r="E52" i="5"/>
  <c r="B40" i="5"/>
  <c r="C40" i="5" s="1"/>
  <c r="B28" i="5"/>
  <c r="C28" i="5" s="1"/>
  <c r="E16" i="5"/>
  <c r="I91" i="5"/>
  <c r="O91" i="5" s="1"/>
  <c r="P91" i="5"/>
  <c r="E79" i="5"/>
  <c r="P79" i="5"/>
  <c r="E67" i="5"/>
  <c r="I55" i="5"/>
  <c r="O55" i="5" s="1"/>
  <c r="P55" i="5" s="1"/>
  <c r="E43" i="5"/>
  <c r="E31" i="5"/>
  <c r="P31" i="5"/>
  <c r="I19" i="5"/>
  <c r="O19" i="5" s="1"/>
  <c r="P19" i="5"/>
  <c r="I7" i="5"/>
  <c r="O7" i="5" s="1"/>
  <c r="P7" i="5" s="1"/>
  <c r="I46" i="5"/>
  <c r="O46" i="5" s="1"/>
  <c r="I34" i="5"/>
  <c r="O34" i="5" s="1"/>
  <c r="P34" i="5" s="1"/>
  <c r="I22" i="5"/>
  <c r="O22" i="5" s="1"/>
  <c r="J10" i="5"/>
  <c r="L10" i="5" s="1"/>
  <c r="M10" i="5" s="1"/>
  <c r="J39" i="5"/>
  <c r="L39" i="5" s="1"/>
  <c r="M39" i="5" s="1"/>
  <c r="P66" i="5"/>
  <c r="P42" i="5"/>
  <c r="J109" i="5"/>
  <c r="B87" i="5"/>
  <c r="C87" i="5" s="1"/>
  <c r="B42" i="5"/>
  <c r="C42" i="5" s="1"/>
  <c r="P89" i="5"/>
  <c r="P5" i="5"/>
  <c r="E18" i="5"/>
  <c r="P76" i="5"/>
  <c r="P40" i="5"/>
  <c r="B85" i="5"/>
  <c r="C85" i="5" s="1"/>
  <c r="E98" i="5"/>
  <c r="E42" i="5"/>
  <c r="J33" i="5"/>
  <c r="L33" i="5" s="1"/>
  <c r="M33" i="5" s="1"/>
  <c r="J21" i="5"/>
  <c r="L21" i="5" s="1"/>
  <c r="M21" i="5" s="1"/>
  <c r="E15" i="5"/>
  <c r="E3" i="5"/>
  <c r="I42" i="5"/>
  <c r="O42" i="5" s="1"/>
  <c r="I6" i="5"/>
  <c r="O6" i="5" s="1"/>
  <c r="P6" i="5" s="1"/>
  <c r="E97" i="5"/>
  <c r="E14" i="5"/>
  <c r="B61" i="5"/>
  <c r="C61" i="5" s="1"/>
  <c r="B37" i="5"/>
  <c r="C37" i="5" s="1"/>
  <c r="B15" i="5"/>
  <c r="C15" i="5" s="1"/>
  <c r="E66" i="5"/>
  <c r="E39" i="5"/>
  <c r="E13" i="5"/>
  <c r="J75" i="5"/>
  <c r="L75" i="5" s="1"/>
  <c r="M75" i="5" s="1"/>
  <c r="J63" i="5"/>
  <c r="L63" i="5" s="1"/>
  <c r="M63" i="5" s="1"/>
  <c r="J45" i="5"/>
  <c r="L45" i="5" s="1"/>
  <c r="M45" i="5" s="1"/>
  <c r="J5" i="5"/>
  <c r="L5" i="5" s="1"/>
  <c r="M5" i="5" s="1"/>
  <c r="I54" i="5"/>
  <c r="O54" i="5" s="1"/>
  <c r="P54" i="5" s="1"/>
  <c r="B2" i="5"/>
  <c r="C2" i="5" s="1"/>
  <c r="E90" i="5"/>
  <c r="E65" i="5"/>
  <c r="I75" i="5"/>
  <c r="O75" i="5" s="1"/>
  <c r="P75" i="5" s="1"/>
  <c r="J17" i="5"/>
  <c r="L17" i="5" s="1"/>
  <c r="M17" i="5" s="1"/>
  <c r="P48" i="5"/>
  <c r="P36" i="5"/>
  <c r="J93" i="5"/>
  <c r="L93" i="5" s="1"/>
  <c r="M93" i="5" s="1"/>
  <c r="I65" i="5"/>
  <c r="O65" i="5" s="1"/>
  <c r="P65" i="5" s="1"/>
  <c r="J6" i="5"/>
  <c r="L6" i="5" s="1"/>
  <c r="M6" i="5" s="1"/>
  <c r="E89" i="5"/>
  <c r="J44" i="5"/>
  <c r="L44" i="5" s="1"/>
  <c r="M44" i="5" s="1"/>
  <c r="E92" i="5"/>
  <c r="E80" i="5"/>
  <c r="B68" i="5"/>
  <c r="C68" i="5" s="1"/>
  <c r="E56" i="5"/>
  <c r="E44" i="5"/>
  <c r="J32" i="5"/>
  <c r="L32" i="5" s="1"/>
  <c r="M32" i="5" s="1"/>
  <c r="J20" i="5"/>
  <c r="L20" i="5" s="1"/>
  <c r="M20" i="5" s="1"/>
  <c r="E8" i="5"/>
  <c r="J98" i="5"/>
  <c r="L98" i="5" s="1"/>
  <c r="M98" i="5" s="1"/>
  <c r="I86" i="5"/>
  <c r="O86" i="5" s="1"/>
  <c r="P86" i="5" s="1"/>
  <c r="I74" i="5"/>
  <c r="O74" i="5" s="1"/>
  <c r="P74" i="5" s="1"/>
  <c r="I62" i="5"/>
  <c r="O62" i="5" s="1"/>
  <c r="P62" i="5" s="1"/>
  <c r="I50" i="5"/>
  <c r="O50" i="5" s="1"/>
  <c r="P50" i="5" s="1"/>
  <c r="J38" i="5"/>
  <c r="L38" i="5" s="1"/>
  <c r="M38" i="5" s="1"/>
  <c r="I26" i="5"/>
  <c r="O26" i="5" s="1"/>
  <c r="P26" i="5" s="1"/>
  <c r="I14" i="5"/>
  <c r="O14" i="5" s="1"/>
  <c r="P14" i="5" s="1"/>
  <c r="G104" i="5"/>
  <c r="I78" i="5"/>
  <c r="O78" i="5" s="1"/>
  <c r="P78" i="5" s="1"/>
  <c r="I87" i="5"/>
  <c r="O87" i="5" s="1"/>
  <c r="P87" i="5" s="1"/>
  <c r="J91" i="5"/>
  <c r="L91" i="5" s="1"/>
  <c r="M91" i="5" s="1"/>
  <c r="J67" i="5"/>
  <c r="L67" i="5" s="1"/>
  <c r="M67" i="5" s="1"/>
  <c r="J55" i="5"/>
  <c r="L55" i="5" s="1"/>
  <c r="M55" i="5" s="1"/>
  <c r="J31" i="5"/>
  <c r="L31" i="5" s="1"/>
  <c r="M31" i="5" s="1"/>
  <c r="J7" i="5"/>
  <c r="L7" i="5" s="1"/>
  <c r="M7" i="5" s="1"/>
  <c r="B58" i="5"/>
  <c r="C58" i="5" s="1"/>
  <c r="P58" i="5"/>
  <c r="B46" i="5"/>
  <c r="C46" i="5" s="1"/>
  <c r="P46" i="5"/>
  <c r="B22" i="5"/>
  <c r="C22" i="5" s="1"/>
  <c r="P22" i="5"/>
  <c r="J85" i="5"/>
  <c r="L85" i="5" s="1"/>
  <c r="M85" i="5" s="1"/>
  <c r="J73" i="5"/>
  <c r="L73" i="5" s="1"/>
  <c r="M73" i="5" s="1"/>
  <c r="J61" i="5"/>
  <c r="L61" i="5" s="1"/>
  <c r="M61" i="5" s="1"/>
  <c r="J25" i="5"/>
  <c r="L25" i="5" s="1"/>
  <c r="M25" i="5" s="1"/>
  <c r="P30" i="5"/>
  <c r="P53" i="5"/>
  <c r="P29" i="5"/>
  <c r="P17" i="5"/>
  <c r="B41" i="5"/>
  <c r="C41" i="5" s="1"/>
  <c r="E2" i="5"/>
  <c r="E74" i="5"/>
  <c r="J8" i="5"/>
  <c r="L8" i="5" s="1"/>
  <c r="M8" i="5" s="1"/>
  <c r="P88" i="5"/>
  <c r="P64" i="5"/>
  <c r="P4" i="5"/>
  <c r="B18" i="5"/>
  <c r="C18" i="5" s="1"/>
  <c r="E73" i="5"/>
  <c r="E17" i="5"/>
  <c r="I77" i="5"/>
  <c r="O77" i="5" s="1"/>
  <c r="P77" i="5" s="1"/>
  <c r="I52" i="5"/>
  <c r="O52" i="5" s="1"/>
  <c r="P52" i="5" s="1"/>
  <c r="E27" i="5"/>
  <c r="I90" i="5"/>
  <c r="O90" i="5" s="1"/>
  <c r="P90" i="5" s="1"/>
  <c r="I30" i="5"/>
  <c r="O30" i="5" s="1"/>
  <c r="I18" i="5"/>
  <c r="O18" i="5" s="1"/>
  <c r="P18" i="5" s="1"/>
  <c r="J103" i="5"/>
  <c r="L103" i="5" s="1"/>
  <c r="M103" i="5" s="1"/>
  <c r="I103" i="5"/>
  <c r="J51" i="5"/>
  <c r="L51" i="5" s="1"/>
  <c r="M51" i="5" s="1"/>
  <c r="B78" i="5"/>
  <c r="C78" i="5" s="1"/>
  <c r="B99" i="5"/>
  <c r="C99" i="5" s="1"/>
  <c r="B77" i="5"/>
  <c r="C77" i="5" s="1"/>
  <c r="B54" i="5"/>
  <c r="C54" i="5" s="1"/>
  <c r="B53" i="5"/>
  <c r="C53" i="5" s="1"/>
  <c r="E5" i="5"/>
  <c r="J69" i="5"/>
  <c r="L69" i="5" s="1"/>
  <c r="M69" i="5" s="1"/>
  <c r="J57" i="5"/>
  <c r="L57" i="5" s="1"/>
  <c r="M57" i="5" s="1"/>
  <c r="J29" i="5"/>
  <c r="L29" i="5" s="1"/>
  <c r="M29" i="5" s="1"/>
  <c r="J79" i="5"/>
  <c r="L79" i="5" s="1"/>
  <c r="M79" i="5" s="1"/>
  <c r="J19" i="5"/>
  <c r="L19" i="5" s="1"/>
  <c r="M19" i="5" s="1"/>
  <c r="B94" i="5"/>
  <c r="C94" i="5" s="1"/>
  <c r="P94" i="5"/>
  <c r="B30" i="5"/>
  <c r="C30" i="5" s="1"/>
  <c r="B7" i="5"/>
  <c r="C7" i="5" s="1"/>
  <c r="E30" i="5"/>
  <c r="I100" i="5"/>
  <c r="O100" i="5" s="1"/>
  <c r="P100" i="5" s="1"/>
  <c r="J42" i="5"/>
  <c r="L42" i="5" s="1"/>
  <c r="M42" i="5" s="1"/>
  <c r="I16" i="5"/>
  <c r="O16" i="5" s="1"/>
  <c r="P16" i="5" s="1"/>
  <c r="P93" i="5"/>
  <c r="P69" i="5"/>
  <c r="P57" i="5"/>
  <c r="P33" i="5"/>
  <c r="P21" i="5"/>
  <c r="P9" i="5"/>
  <c r="E41" i="5"/>
  <c r="D104" i="5"/>
  <c r="I104" i="5" s="1"/>
  <c r="B29" i="5"/>
  <c r="C29" i="5" s="1"/>
  <c r="B6" i="5"/>
  <c r="C6" i="5" s="1"/>
  <c r="E54" i="5"/>
  <c r="E29" i="5"/>
  <c r="I28" i="5"/>
  <c r="O28" i="5" s="1"/>
  <c r="P28" i="5" s="1"/>
  <c r="E109" i="5"/>
  <c r="B108" i="5"/>
  <c r="C108" i="5" s="1"/>
  <c r="C107" i="5"/>
  <c r="J108" i="5"/>
  <c r="L108" i="5" s="1"/>
  <c r="M108" i="5" s="1"/>
  <c r="M109" i="5" s="1"/>
  <c r="L109" i="5" s="1"/>
  <c r="I108" i="5"/>
  <c r="E34" i="6"/>
  <c r="E21" i="6"/>
  <c r="E58" i="6"/>
  <c r="E69" i="6"/>
  <c r="J75" i="6"/>
  <c r="L75" i="6" s="1"/>
  <c r="M75" i="6" s="1"/>
  <c r="E81" i="6"/>
  <c r="J4" i="6"/>
  <c r="L4" i="6" s="1"/>
  <c r="M4" i="6" s="1"/>
  <c r="I64" i="6"/>
  <c r="O64" i="6" s="1"/>
  <c r="P64" i="6" s="1"/>
  <c r="I76" i="6"/>
  <c r="O76" i="6" s="1"/>
  <c r="P76" i="6" s="1"/>
  <c r="E93" i="6"/>
  <c r="I99" i="6"/>
  <c r="O99" i="6" s="1"/>
  <c r="P99" i="6" s="1"/>
  <c r="E13" i="6"/>
  <c r="J69" i="6"/>
  <c r="L69" i="6" s="1"/>
  <c r="M69" i="6" s="1"/>
  <c r="B22" i="6"/>
  <c r="C22" i="6" s="1"/>
  <c r="I40" i="6"/>
  <c r="O40" i="6" s="1"/>
  <c r="P40" i="6" s="1"/>
  <c r="I51" i="6"/>
  <c r="O51" i="6" s="1"/>
  <c r="P51" i="6" s="1"/>
  <c r="I88" i="6"/>
  <c r="O88" i="6" s="1"/>
  <c r="P88" i="6" s="1"/>
  <c r="L103" i="6"/>
  <c r="B93" i="6"/>
  <c r="C93" i="6" s="1"/>
  <c r="E22" i="6"/>
  <c r="I27" i="6"/>
  <c r="O27" i="6" s="1"/>
  <c r="P27" i="6" s="1"/>
  <c r="B10" i="6"/>
  <c r="C10" i="6" s="1"/>
  <c r="B46" i="6"/>
  <c r="C46" i="6" s="1"/>
  <c r="B57" i="6"/>
  <c r="C57" i="6" s="1"/>
  <c r="J58" i="6"/>
  <c r="L58" i="6" s="1"/>
  <c r="M58" i="6" s="1"/>
  <c r="I83" i="6"/>
  <c r="O83" i="6" s="1"/>
  <c r="P83" i="6" s="1"/>
  <c r="I71" i="6"/>
  <c r="O71" i="6" s="1"/>
  <c r="P71" i="6" s="1"/>
  <c r="I59" i="6"/>
  <c r="O59" i="6" s="1"/>
  <c r="P59" i="6" s="1"/>
  <c r="I47" i="6"/>
  <c r="O47" i="6" s="1"/>
  <c r="P47" i="6" s="1"/>
  <c r="I35" i="6"/>
  <c r="O35" i="6" s="1"/>
  <c r="P35" i="6" s="1"/>
  <c r="I23" i="6"/>
  <c r="O23" i="6" s="1"/>
  <c r="P23" i="6" s="1"/>
  <c r="I11" i="6"/>
  <c r="O11" i="6" s="1"/>
  <c r="P11" i="6" s="1"/>
  <c r="I15" i="6"/>
  <c r="O15" i="6" s="1"/>
  <c r="P15" i="6" s="1"/>
  <c r="E57" i="6"/>
  <c r="I100" i="6"/>
  <c r="O100" i="6" s="1"/>
  <c r="P100" i="6" s="1"/>
  <c r="B33" i="6"/>
  <c r="C33" i="6" s="1"/>
  <c r="I52" i="6"/>
  <c r="O52" i="6" s="1"/>
  <c r="P52" i="6" s="1"/>
  <c r="I3" i="6"/>
  <c r="O3" i="6" s="1"/>
  <c r="P3" i="6" s="1"/>
  <c r="I28" i="6"/>
  <c r="O28" i="6" s="1"/>
  <c r="P28" i="6" s="1"/>
  <c r="E33" i="6"/>
  <c r="I63" i="6"/>
  <c r="O63" i="6" s="1"/>
  <c r="P63" i="6" s="1"/>
  <c r="B103" i="6"/>
  <c r="B104" i="6" s="1"/>
  <c r="B55" i="5"/>
  <c r="C55" i="5" s="1"/>
  <c r="E76" i="5"/>
  <c r="E28" i="5"/>
  <c r="I85" i="5"/>
  <c r="O85" i="5" s="1"/>
  <c r="P85" i="5" s="1"/>
  <c r="J40" i="5"/>
  <c r="L40" i="5" s="1"/>
  <c r="M40" i="5" s="1"/>
  <c r="B80" i="5"/>
  <c r="C80" i="5" s="1"/>
  <c r="B52" i="5"/>
  <c r="C52" i="5" s="1"/>
  <c r="B8" i="5"/>
  <c r="C8" i="5" s="1"/>
  <c r="E88" i="5"/>
  <c r="E55" i="5"/>
  <c r="E40" i="5"/>
  <c r="E7" i="5"/>
  <c r="I98" i="5"/>
  <c r="O98" i="5" s="1"/>
  <c r="P98" i="5" s="1"/>
  <c r="I67" i="5"/>
  <c r="O67" i="5" s="1"/>
  <c r="P67" i="5" s="1"/>
  <c r="I61" i="5"/>
  <c r="O61" i="5" s="1"/>
  <c r="P61" i="5" s="1"/>
  <c r="I3" i="5"/>
  <c r="O3" i="5" s="1"/>
  <c r="P3" i="5" s="1"/>
  <c r="B20" i="5"/>
  <c r="C20" i="5" s="1"/>
  <c r="E20" i="5"/>
  <c r="J88" i="5"/>
  <c r="L88" i="5" s="1"/>
  <c r="M88" i="5" s="1"/>
  <c r="J74" i="5"/>
  <c r="L74" i="5" s="1"/>
  <c r="M74" i="5" s="1"/>
  <c r="I38" i="5"/>
  <c r="O38" i="5" s="1"/>
  <c r="P38" i="5" s="1"/>
  <c r="I94" i="5"/>
  <c r="O94" i="5" s="1"/>
  <c r="I82" i="5"/>
  <c r="O82" i="5" s="1"/>
  <c r="P82" i="5" s="1"/>
  <c r="I70" i="5"/>
  <c r="O70" i="5" s="1"/>
  <c r="P70" i="5" s="1"/>
  <c r="I10" i="5"/>
  <c r="O10" i="5" s="1"/>
  <c r="P10" i="5" s="1"/>
  <c r="B92" i="5"/>
  <c r="C92" i="5" s="1"/>
  <c r="J80" i="5"/>
  <c r="L80" i="5" s="1"/>
  <c r="M80" i="5" s="1"/>
  <c r="B91" i="5"/>
  <c r="C91" i="5" s="1"/>
  <c r="B19" i="5"/>
  <c r="C19" i="5" s="1"/>
  <c r="E100" i="5"/>
  <c r="E19" i="5"/>
  <c r="E4" i="5"/>
  <c r="J43" i="5"/>
  <c r="L43" i="5" s="1"/>
  <c r="M43" i="5" s="1"/>
  <c r="J37" i="5"/>
  <c r="L37" i="5" s="1"/>
  <c r="M37" i="5" s="1"/>
  <c r="I84" i="5"/>
  <c r="O84" i="5" s="1"/>
  <c r="P84" i="5" s="1"/>
  <c r="E68" i="5"/>
  <c r="B76" i="5"/>
  <c r="C76" i="5" s="1"/>
  <c r="B32" i="5"/>
  <c r="C32" i="5" s="1"/>
  <c r="B4" i="5"/>
  <c r="C4" i="5" s="1"/>
  <c r="E99" i="5"/>
  <c r="E51" i="5"/>
  <c r="I43" i="5"/>
  <c r="O43" i="5" s="1"/>
  <c r="P43" i="5" s="1"/>
  <c r="J95" i="5"/>
  <c r="L95" i="5" s="1"/>
  <c r="M95" i="5" s="1"/>
  <c r="I71" i="5"/>
  <c r="O71" i="5" s="1"/>
  <c r="P71" i="5" s="1"/>
  <c r="I59" i="5"/>
  <c r="O59" i="5" s="1"/>
  <c r="P59" i="5" s="1"/>
  <c r="J47" i="5"/>
  <c r="L47" i="5" s="1"/>
  <c r="M47" i="5" s="1"/>
  <c r="J23" i="5"/>
  <c r="L23" i="5" s="1"/>
  <c r="M23" i="5" s="1"/>
  <c r="J11" i="5"/>
  <c r="L11" i="5" s="1"/>
  <c r="M11" i="5" s="1"/>
  <c r="I2" i="5"/>
  <c r="O2" i="5" s="1"/>
  <c r="J50" i="5"/>
  <c r="L50" i="5" s="1"/>
  <c r="M50" i="5" s="1"/>
  <c r="B44" i="5"/>
  <c r="C44" i="5" s="1"/>
  <c r="B16" i="5"/>
  <c r="C16" i="5" s="1"/>
  <c r="J2" i="5"/>
  <c r="J92" i="5"/>
  <c r="L92" i="5" s="1"/>
  <c r="M92" i="5" s="1"/>
  <c r="J86" i="5"/>
  <c r="L86" i="5" s="1"/>
  <c r="M86" i="5" s="1"/>
  <c r="J78" i="5"/>
  <c r="L78" i="5" s="1"/>
  <c r="M78" i="5" s="1"/>
  <c r="J34" i="5"/>
  <c r="L34" i="5" s="1"/>
  <c r="M34" i="5" s="1"/>
  <c r="J28" i="5"/>
  <c r="L28" i="5" s="1"/>
  <c r="M28" i="5" s="1"/>
  <c r="J14" i="5"/>
  <c r="L14" i="5" s="1"/>
  <c r="M14" i="5" s="1"/>
  <c r="E63" i="5"/>
  <c r="J100" i="5"/>
  <c r="L100" i="5" s="1"/>
  <c r="M100" i="5" s="1"/>
  <c r="J49" i="5"/>
  <c r="L49" i="5" s="1"/>
  <c r="M49" i="5" s="1"/>
  <c r="E32" i="5"/>
  <c r="J56" i="5"/>
  <c r="L56" i="5" s="1"/>
  <c r="M56" i="5" s="1"/>
  <c r="B70" i="5"/>
  <c r="C70" i="5" s="1"/>
  <c r="B56" i="5"/>
  <c r="C56" i="5" s="1"/>
  <c r="J13" i="5"/>
  <c r="L13" i="5" s="1"/>
  <c r="M13" i="5" s="1"/>
  <c r="J62" i="5"/>
  <c r="L62" i="5" s="1"/>
  <c r="M62" i="5" s="1"/>
  <c r="E91" i="5"/>
  <c r="J68" i="5"/>
  <c r="L68" i="5" s="1"/>
  <c r="M68" i="5" s="1"/>
  <c r="J46" i="5"/>
  <c r="L46" i="5" s="1"/>
  <c r="M46" i="5" s="1"/>
  <c r="B82" i="5"/>
  <c r="C82" i="5" s="1"/>
  <c r="B10" i="5"/>
  <c r="C10" i="5" s="1"/>
  <c r="J90" i="5"/>
  <c r="L90" i="5" s="1"/>
  <c r="M90" i="5" s="1"/>
  <c r="J26" i="5"/>
  <c r="L26" i="5" s="1"/>
  <c r="M26" i="5" s="1"/>
  <c r="J18" i="5"/>
  <c r="L18" i="5" s="1"/>
  <c r="M18" i="5" s="1"/>
  <c r="B67" i="5"/>
  <c r="C67" i="5" s="1"/>
  <c r="E6" i="11"/>
  <c r="E12" i="11"/>
  <c r="E18" i="11"/>
  <c r="E24" i="11"/>
  <c r="E30" i="11"/>
  <c r="E36" i="11"/>
  <c r="E42" i="11"/>
  <c r="E48" i="11"/>
  <c r="E54" i="11"/>
  <c r="E60" i="11"/>
  <c r="E66" i="11"/>
  <c r="E72" i="11"/>
  <c r="E78" i="11"/>
  <c r="E84" i="11"/>
  <c r="E90" i="11"/>
  <c r="E96" i="11"/>
  <c r="E102" i="11"/>
  <c r="E108" i="11"/>
  <c r="E114" i="11"/>
  <c r="E120" i="11"/>
  <c r="E126" i="11"/>
  <c r="E132" i="11"/>
  <c r="E138" i="11"/>
  <c r="E7" i="11"/>
  <c r="E13" i="11"/>
  <c r="E19" i="11"/>
  <c r="E25" i="11"/>
  <c r="E31" i="11"/>
  <c r="E37" i="11"/>
  <c r="E43" i="11"/>
  <c r="E49" i="11"/>
  <c r="E55" i="11"/>
  <c r="E61" i="11"/>
  <c r="E67" i="11"/>
  <c r="E73" i="11"/>
  <c r="E79" i="11"/>
  <c r="E5" i="11"/>
  <c r="E11" i="11"/>
  <c r="E17" i="11"/>
  <c r="E23" i="11"/>
  <c r="E29" i="11"/>
  <c r="E35" i="11"/>
  <c r="E41" i="11"/>
  <c r="E47" i="11"/>
  <c r="E8" i="11"/>
  <c r="E14" i="11"/>
  <c r="E20" i="11"/>
  <c r="E26" i="11"/>
  <c r="E32" i="11"/>
  <c r="E38" i="11"/>
  <c r="E44" i="11"/>
  <c r="E50" i="11"/>
  <c r="E56" i="11"/>
  <c r="E62" i="11"/>
  <c r="E68" i="11"/>
  <c r="E135" i="8"/>
  <c r="E122" i="8"/>
  <c r="E110" i="8"/>
  <c r="E86" i="8"/>
  <c r="E74" i="8"/>
  <c r="E14" i="8"/>
  <c r="E9" i="11"/>
  <c r="E15" i="11"/>
  <c r="E21" i="11"/>
  <c r="E27" i="11"/>
  <c r="E33" i="11"/>
  <c r="E39" i="11"/>
  <c r="E45" i="11"/>
  <c r="E51" i="11"/>
  <c r="E57" i="11"/>
  <c r="E63" i="11"/>
  <c r="E69" i="11"/>
  <c r="E75" i="11"/>
  <c r="E81" i="11"/>
  <c r="E87" i="11"/>
  <c r="E93" i="11"/>
  <c r="E99" i="11"/>
  <c r="E105" i="11"/>
  <c r="E111" i="11"/>
  <c r="E117" i="11"/>
  <c r="E123" i="11"/>
  <c r="E129" i="11"/>
  <c r="E135" i="11"/>
  <c r="E10" i="11"/>
  <c r="E16" i="11"/>
  <c r="E22" i="11"/>
  <c r="E28" i="11"/>
  <c r="E34" i="11"/>
  <c r="E40" i="11"/>
  <c r="E46" i="11"/>
  <c r="E52" i="11"/>
  <c r="E58" i="11"/>
  <c r="E64" i="11"/>
  <c r="E70" i="11"/>
  <c r="E76" i="11"/>
  <c r="E82" i="11"/>
  <c r="E88" i="11"/>
  <c r="E94" i="11"/>
  <c r="E100" i="11"/>
  <c r="E106" i="11"/>
  <c r="E112" i="11"/>
  <c r="E118" i="11"/>
  <c r="E124" i="11"/>
  <c r="E130" i="11"/>
  <c r="E136" i="11"/>
  <c r="E85" i="11"/>
  <c r="E91" i="11"/>
  <c r="E97" i="11"/>
  <c r="E103" i="11"/>
  <c r="E109" i="11"/>
  <c r="E115" i="11"/>
  <c r="E121" i="11"/>
  <c r="E127" i="11"/>
  <c r="E133" i="11"/>
  <c r="E74" i="11"/>
  <c r="E80" i="11"/>
  <c r="E86" i="11"/>
  <c r="E92" i="11"/>
  <c r="E98" i="11"/>
  <c r="E104" i="11"/>
  <c r="E110" i="11"/>
  <c r="E116" i="11"/>
  <c r="E122" i="11"/>
  <c r="E128" i="11"/>
  <c r="E134" i="11"/>
  <c r="E53" i="11"/>
  <c r="E59" i="11"/>
  <c r="E65" i="11"/>
  <c r="E71" i="11"/>
  <c r="E77" i="11"/>
  <c r="E83" i="11"/>
  <c r="E89" i="11"/>
  <c r="E95" i="11"/>
  <c r="E101" i="11"/>
  <c r="E107" i="11"/>
  <c r="E113" i="11"/>
  <c r="E119" i="11"/>
  <c r="E125" i="11"/>
  <c r="E131" i="11"/>
  <c r="E137" i="11"/>
  <c r="C104" i="6"/>
  <c r="I103" i="6"/>
  <c r="K103" i="6" s="1"/>
  <c r="I104" i="6"/>
  <c r="D104" i="6"/>
  <c r="E104" i="6" s="1"/>
  <c r="E103" i="6"/>
  <c r="J104" i="5"/>
  <c r="E102" i="5"/>
  <c r="J102" i="5"/>
  <c r="M102" i="5" s="1"/>
  <c r="B102" i="5"/>
  <c r="I102" i="5"/>
  <c r="L102" i="5" s="1"/>
  <c r="E39" i="8"/>
  <c r="E132" i="8"/>
  <c r="E120" i="8"/>
  <c r="E108" i="8"/>
  <c r="E96" i="8"/>
  <c r="E84" i="8"/>
  <c r="E72" i="8"/>
  <c r="E60" i="8"/>
  <c r="E48" i="8"/>
  <c r="E36" i="8"/>
  <c r="E24" i="8"/>
  <c r="E12" i="8"/>
  <c r="E134" i="8"/>
  <c r="E98" i="8"/>
  <c r="E62" i="8"/>
  <c r="E26" i="8"/>
  <c r="E133" i="8"/>
  <c r="E109" i="8"/>
  <c r="E97" i="8"/>
  <c r="E73" i="8"/>
  <c r="E61" i="8"/>
  <c r="E37" i="8"/>
  <c r="E25" i="8"/>
  <c r="E111" i="8"/>
  <c r="E99" i="8"/>
  <c r="E75" i="8"/>
  <c r="E63" i="8"/>
  <c r="E27" i="8"/>
  <c r="H93" i="9"/>
  <c r="I93" i="9"/>
  <c r="H56" i="9"/>
  <c r="E56" i="9"/>
  <c r="B56" i="9"/>
  <c r="C56" i="9" s="1"/>
  <c r="H61" i="9"/>
  <c r="I61" i="9"/>
  <c r="H33" i="9"/>
  <c r="I33" i="9"/>
  <c r="H81" i="9"/>
  <c r="I81" i="9"/>
  <c r="H48" i="9"/>
  <c r="E48" i="9"/>
  <c r="B48" i="9"/>
  <c r="C48" i="9" s="1"/>
  <c r="I53" i="9"/>
  <c r="H53" i="9"/>
  <c r="H96" i="9"/>
  <c r="E96" i="9"/>
  <c r="B96" i="9"/>
  <c r="C96" i="9" s="1"/>
  <c r="H17" i="9"/>
  <c r="H25" i="9"/>
  <c r="I25" i="9"/>
  <c r="H45" i="9"/>
  <c r="I45" i="9"/>
  <c r="H60" i="9"/>
  <c r="E60" i="9"/>
  <c r="B60" i="9"/>
  <c r="C60" i="9" s="1"/>
  <c r="H5" i="9"/>
  <c r="H16" i="9"/>
  <c r="B16" i="9"/>
  <c r="C16" i="9" s="1"/>
  <c r="H32" i="9"/>
  <c r="E32" i="9"/>
  <c r="B32" i="9"/>
  <c r="C32" i="9" s="1"/>
  <c r="I37" i="9"/>
  <c r="H37" i="9"/>
  <c r="H80" i="9"/>
  <c r="E80" i="9"/>
  <c r="B80" i="9"/>
  <c r="C80" i="9" s="1"/>
  <c r="H85" i="9"/>
  <c r="I85" i="9"/>
  <c r="H20" i="9"/>
  <c r="B20" i="9"/>
  <c r="C20" i="9" s="1"/>
  <c r="H28" i="9"/>
  <c r="E28" i="9"/>
  <c r="B28" i="9"/>
  <c r="C28" i="9" s="1"/>
  <c r="H76" i="9"/>
  <c r="E76" i="9"/>
  <c r="B76" i="9"/>
  <c r="C76" i="9" s="1"/>
  <c r="E20" i="9"/>
  <c r="H68" i="9"/>
  <c r="E68" i="9"/>
  <c r="B68" i="9"/>
  <c r="C68" i="9" s="1"/>
  <c r="H73" i="9"/>
  <c r="I73" i="9"/>
  <c r="H8" i="9"/>
  <c r="B8" i="9"/>
  <c r="C8" i="9" s="1"/>
  <c r="H40" i="9"/>
  <c r="E40" i="9"/>
  <c r="B40" i="9"/>
  <c r="C40" i="9" s="1"/>
  <c r="E8" i="9"/>
  <c r="I65" i="9"/>
  <c r="H65" i="9"/>
  <c r="E16" i="9"/>
  <c r="H52" i="9"/>
  <c r="E52" i="9"/>
  <c r="B52" i="9"/>
  <c r="C52" i="9" s="1"/>
  <c r="I57" i="9"/>
  <c r="H57" i="9"/>
  <c r="H100" i="9"/>
  <c r="E100" i="9"/>
  <c r="B100" i="9"/>
  <c r="C100" i="9" s="1"/>
  <c r="H24" i="9"/>
  <c r="E24" i="9"/>
  <c r="B24" i="9"/>
  <c r="C24" i="9" s="1"/>
  <c r="H29" i="9"/>
  <c r="I29" i="9"/>
  <c r="H72" i="9"/>
  <c r="E72" i="9"/>
  <c r="B72" i="9"/>
  <c r="C72" i="9" s="1"/>
  <c r="H77" i="9"/>
  <c r="I77" i="9"/>
  <c r="H88" i="9"/>
  <c r="E88" i="9"/>
  <c r="B88" i="9"/>
  <c r="C88" i="9" s="1"/>
  <c r="H4" i="9"/>
  <c r="B4" i="9"/>
  <c r="C4" i="9" s="1"/>
  <c r="H44" i="9"/>
  <c r="E44" i="9"/>
  <c r="B44" i="9"/>
  <c r="C44" i="9" s="1"/>
  <c r="H49" i="9"/>
  <c r="I49" i="9"/>
  <c r="H92" i="9"/>
  <c r="E92" i="9"/>
  <c r="B92" i="9"/>
  <c r="C92" i="9" s="1"/>
  <c r="H97" i="9"/>
  <c r="I97" i="9"/>
  <c r="E4" i="9"/>
  <c r="H21" i="9"/>
  <c r="H64" i="9"/>
  <c r="E64" i="9"/>
  <c r="B64" i="9"/>
  <c r="C64" i="9" s="1"/>
  <c r="I69" i="9"/>
  <c r="H69" i="9"/>
  <c r="H12" i="9"/>
  <c r="B12" i="9"/>
  <c r="C12" i="9" s="1"/>
  <c r="H36" i="9"/>
  <c r="E36" i="9"/>
  <c r="B36" i="9"/>
  <c r="C36" i="9" s="1"/>
  <c r="I41" i="9"/>
  <c r="H41" i="9"/>
  <c r="H84" i="9"/>
  <c r="E84" i="9"/>
  <c r="B84" i="9"/>
  <c r="C84" i="9" s="1"/>
  <c r="H89" i="9"/>
  <c r="I89" i="9"/>
  <c r="E2" i="9"/>
  <c r="H3" i="9"/>
  <c r="B5" i="9"/>
  <c r="C5" i="9" s="1"/>
  <c r="E6" i="9"/>
  <c r="H7" i="9"/>
  <c r="B9" i="9"/>
  <c r="C9" i="9" s="1"/>
  <c r="E10" i="9"/>
  <c r="H11" i="9"/>
  <c r="B13" i="9"/>
  <c r="C13" i="9" s="1"/>
  <c r="E14" i="9"/>
  <c r="H15" i="9"/>
  <c r="B17" i="9"/>
  <c r="C17" i="9" s="1"/>
  <c r="E18" i="9"/>
  <c r="H19" i="9"/>
  <c r="B21" i="9"/>
  <c r="C21" i="9" s="1"/>
  <c r="E22" i="9"/>
  <c r="H23" i="9"/>
  <c r="B25" i="9"/>
  <c r="C25" i="9" s="1"/>
  <c r="E26" i="9"/>
  <c r="H27" i="9"/>
  <c r="B29" i="9"/>
  <c r="C29" i="9" s="1"/>
  <c r="E30" i="9"/>
  <c r="H31" i="9"/>
  <c r="B33" i="9"/>
  <c r="C33" i="9" s="1"/>
  <c r="E34" i="9"/>
  <c r="H35" i="9"/>
  <c r="B37" i="9"/>
  <c r="C37" i="9" s="1"/>
  <c r="E38" i="9"/>
  <c r="H39" i="9"/>
  <c r="B41" i="9"/>
  <c r="C41" i="9" s="1"/>
  <c r="E42" i="9"/>
  <c r="H43" i="9"/>
  <c r="B45" i="9"/>
  <c r="C45" i="9" s="1"/>
  <c r="E46" i="9"/>
  <c r="H47" i="9"/>
  <c r="B49" i="9"/>
  <c r="C49" i="9" s="1"/>
  <c r="E50" i="9"/>
  <c r="H51" i="9"/>
  <c r="B53" i="9"/>
  <c r="C53" i="9" s="1"/>
  <c r="E54" i="9"/>
  <c r="H55" i="9"/>
  <c r="B57" i="9"/>
  <c r="C57" i="9" s="1"/>
  <c r="E58" i="9"/>
  <c r="H59" i="9"/>
  <c r="B61" i="9"/>
  <c r="C61" i="9" s="1"/>
  <c r="E62" i="9"/>
  <c r="H63" i="9"/>
  <c r="B65" i="9"/>
  <c r="C65" i="9" s="1"/>
  <c r="E66" i="9"/>
  <c r="H67" i="9"/>
  <c r="B69" i="9"/>
  <c r="C69" i="9" s="1"/>
  <c r="E70" i="9"/>
  <c r="H71" i="9"/>
  <c r="B73" i="9"/>
  <c r="C73" i="9" s="1"/>
  <c r="E74" i="9"/>
  <c r="H75" i="9"/>
  <c r="B77" i="9"/>
  <c r="C77" i="9" s="1"/>
  <c r="E78" i="9"/>
  <c r="H79" i="9"/>
  <c r="B81" i="9"/>
  <c r="C81" i="9" s="1"/>
  <c r="E82" i="9"/>
  <c r="H83" i="9"/>
  <c r="B85" i="9"/>
  <c r="C85" i="9" s="1"/>
  <c r="E86" i="9"/>
  <c r="H87" i="9"/>
  <c r="B89" i="9"/>
  <c r="C89" i="9" s="1"/>
  <c r="E90" i="9"/>
  <c r="H91" i="9"/>
  <c r="B93" i="9"/>
  <c r="C93" i="9" s="1"/>
  <c r="E94" i="9"/>
  <c r="H95" i="9"/>
  <c r="B97" i="9"/>
  <c r="C97" i="9" s="1"/>
  <c r="E98" i="9"/>
  <c r="H99" i="9"/>
  <c r="H2" i="9"/>
  <c r="L3" i="9"/>
  <c r="L7" i="9"/>
  <c r="L11" i="9"/>
  <c r="L15" i="9"/>
  <c r="L19" i="9"/>
  <c r="L23" i="9"/>
  <c r="L27" i="9"/>
  <c r="L31" i="9"/>
  <c r="L35" i="9"/>
  <c r="L39" i="9"/>
  <c r="L43" i="9"/>
  <c r="L47" i="9"/>
  <c r="L51" i="9"/>
  <c r="L55" i="9"/>
  <c r="L59" i="9"/>
  <c r="L63" i="9"/>
  <c r="L67" i="9"/>
  <c r="L71" i="9"/>
  <c r="L75" i="9"/>
  <c r="L79" i="9"/>
  <c r="L83" i="9"/>
  <c r="L87" i="9"/>
  <c r="L91" i="9"/>
  <c r="L95" i="9"/>
  <c r="L99" i="9"/>
  <c r="H38" i="9"/>
  <c r="E41" i="9"/>
  <c r="H42" i="9"/>
  <c r="E45" i="9"/>
  <c r="H46" i="9"/>
  <c r="E49" i="9"/>
  <c r="H50" i="9"/>
  <c r="E53" i="9"/>
  <c r="H54" i="9"/>
  <c r="E57" i="9"/>
  <c r="H58" i="9"/>
  <c r="E61" i="9"/>
  <c r="H62" i="9"/>
  <c r="E65" i="9"/>
  <c r="H66" i="9"/>
  <c r="E69" i="9"/>
  <c r="H70" i="9"/>
  <c r="E73" i="9"/>
  <c r="H74" i="9"/>
  <c r="E77" i="9"/>
  <c r="H78" i="9"/>
  <c r="E81" i="9"/>
  <c r="H82" i="9"/>
  <c r="E85" i="9"/>
  <c r="H86" i="9"/>
  <c r="E89" i="9"/>
  <c r="H90" i="9"/>
  <c r="E93" i="9"/>
  <c r="H94" i="9"/>
  <c r="E97" i="9"/>
  <c r="H98" i="9"/>
  <c r="E124" i="8"/>
  <c r="E112" i="8"/>
  <c r="E100" i="8"/>
  <c r="E88" i="8"/>
  <c r="E76" i="8"/>
  <c r="E64" i="8"/>
  <c r="E52" i="8"/>
  <c r="E40" i="8"/>
  <c r="E28" i="8"/>
  <c r="E16" i="8"/>
  <c r="E4" i="8"/>
  <c r="E113" i="8"/>
  <c r="E77" i="8"/>
  <c r="E41" i="8"/>
  <c r="E17" i="8"/>
  <c r="E101" i="8"/>
  <c r="E65" i="8"/>
  <c r="E5" i="8"/>
  <c r="E125" i="8"/>
  <c r="E89" i="8"/>
  <c r="E53" i="8"/>
  <c r="E29" i="8"/>
  <c r="H138" i="8"/>
  <c r="E129" i="8"/>
  <c r="E117" i="8"/>
  <c r="E105" i="8"/>
  <c r="E93" i="8"/>
  <c r="E81" i="8"/>
  <c r="E69" i="8"/>
  <c r="E57" i="8"/>
  <c r="E45" i="8"/>
  <c r="E33" i="8"/>
  <c r="E21" i="8"/>
  <c r="E9" i="8"/>
  <c r="E128" i="8"/>
  <c r="E116" i="8"/>
  <c r="E104" i="8"/>
  <c r="E92" i="8"/>
  <c r="E80" i="8"/>
  <c r="E68" i="8"/>
  <c r="E56" i="8"/>
  <c r="E44" i="8"/>
  <c r="E32" i="8"/>
  <c r="E20" i="8"/>
  <c r="E8" i="8"/>
  <c r="E137" i="8"/>
  <c r="O2" i="7"/>
  <c r="L83" i="7"/>
  <c r="L71" i="7"/>
  <c r="L11" i="7"/>
  <c r="I61" i="7"/>
  <c r="I83" i="7"/>
  <c r="I85" i="7"/>
  <c r="I49" i="7"/>
  <c r="I37" i="7"/>
  <c r="B4" i="7"/>
  <c r="C4" i="7" s="1"/>
  <c r="E88" i="7"/>
  <c r="L95" i="7"/>
  <c r="E11" i="7"/>
  <c r="I97" i="7"/>
  <c r="I73" i="7"/>
  <c r="I25" i="7"/>
  <c r="L35" i="7"/>
  <c r="I71" i="7"/>
  <c r="B76" i="7"/>
  <c r="C76" i="7" s="1"/>
  <c r="L23" i="7"/>
  <c r="E76" i="7"/>
  <c r="B13" i="7"/>
  <c r="C13" i="7" s="1"/>
  <c r="B25" i="7"/>
  <c r="C25" i="7" s="1"/>
  <c r="I13" i="7"/>
  <c r="E52" i="7"/>
  <c r="E64" i="7"/>
  <c r="B100" i="7"/>
  <c r="C100" i="7" s="1"/>
  <c r="E71" i="7"/>
  <c r="E18" i="7"/>
  <c r="H73" i="7"/>
  <c r="H25" i="7"/>
  <c r="H24" i="7"/>
  <c r="L56" i="7"/>
  <c r="B21" i="7"/>
  <c r="C21" i="7" s="1"/>
  <c r="B9" i="7"/>
  <c r="C9" i="7" s="1"/>
  <c r="E44" i="7"/>
  <c r="I69" i="7"/>
  <c r="I9" i="7"/>
  <c r="I93" i="7"/>
  <c r="I81" i="7"/>
  <c r="I33" i="7"/>
  <c r="B20" i="7"/>
  <c r="C20" i="7" s="1"/>
  <c r="I45" i="7"/>
  <c r="B56" i="7"/>
  <c r="C56" i="7" s="1"/>
  <c r="E96" i="7"/>
  <c r="E84" i="7"/>
  <c r="B72" i="7"/>
  <c r="C72" i="7" s="1"/>
  <c r="B60" i="7"/>
  <c r="C60" i="7" s="1"/>
  <c r="E48" i="7"/>
  <c r="B23" i="7"/>
  <c r="C23" i="7" s="1"/>
  <c r="E60" i="7"/>
  <c r="E72" i="7"/>
  <c r="B84" i="7"/>
  <c r="C84" i="7" s="1"/>
  <c r="E47" i="7"/>
  <c r="B47" i="7"/>
  <c r="C47" i="7" s="1"/>
  <c r="H96" i="7"/>
  <c r="H84" i="7"/>
  <c r="H72" i="7"/>
  <c r="H60" i="7"/>
  <c r="H48" i="7"/>
  <c r="H36" i="7"/>
  <c r="H12" i="7"/>
  <c r="H95" i="7"/>
  <c r="H59" i="7"/>
  <c r="B35" i="7"/>
  <c r="C35" i="7" s="1"/>
  <c r="H22" i="7"/>
  <c r="B11" i="7"/>
  <c r="C11" i="7" s="1"/>
  <c r="B48" i="7"/>
  <c r="C48" i="7" s="1"/>
  <c r="B95" i="7"/>
  <c r="C95" i="7" s="1"/>
  <c r="B59" i="7"/>
  <c r="C59" i="7" s="1"/>
  <c r="E83" i="7"/>
  <c r="B12" i="7"/>
  <c r="C12" i="7" s="1"/>
  <c r="B71" i="7"/>
  <c r="C71" i="7" s="1"/>
  <c r="B83" i="7"/>
  <c r="C83" i="7" s="1"/>
  <c r="B96" i="7"/>
  <c r="C96" i="7" s="1"/>
  <c r="B24" i="7"/>
  <c r="C24" i="7" s="1"/>
  <c r="I95" i="7"/>
  <c r="H19" i="7"/>
  <c r="H71" i="7"/>
  <c r="H11" i="7"/>
  <c r="H23" i="7"/>
  <c r="H91" i="7"/>
  <c r="H35" i="7"/>
  <c r="H79" i="7"/>
  <c r="B82" i="7"/>
  <c r="C82" i="7" s="1"/>
  <c r="L82" i="7"/>
  <c r="B10" i="7"/>
  <c r="C10" i="7" s="1"/>
  <c r="L10" i="7"/>
  <c r="E8" i="7"/>
  <c r="I10" i="7"/>
  <c r="E24" i="7"/>
  <c r="I26" i="7"/>
  <c r="E29" i="7"/>
  <c r="B29" i="7"/>
  <c r="C29" i="7" s="1"/>
  <c r="E34" i="7"/>
  <c r="B42" i="7"/>
  <c r="C42" i="7" s="1"/>
  <c r="L42" i="7"/>
  <c r="E45" i="7"/>
  <c r="B45" i="7"/>
  <c r="C45" i="7" s="1"/>
  <c r="B50" i="7"/>
  <c r="C50" i="7" s="1"/>
  <c r="L50" i="7"/>
  <c r="E53" i="7"/>
  <c r="B53" i="7"/>
  <c r="C53" i="7" s="1"/>
  <c r="E58" i="7"/>
  <c r="E66" i="7"/>
  <c r="E74" i="7"/>
  <c r="E82" i="7"/>
  <c r="E90" i="7"/>
  <c r="E98" i="7"/>
  <c r="E85" i="7"/>
  <c r="B85" i="7"/>
  <c r="C85" i="7" s="1"/>
  <c r="I6" i="7"/>
  <c r="H93" i="7"/>
  <c r="L4" i="7"/>
  <c r="I4" i="7"/>
  <c r="H6" i="7"/>
  <c r="H13" i="7"/>
  <c r="L20" i="7"/>
  <c r="I20" i="7"/>
  <c r="L32" i="7"/>
  <c r="I32" i="7"/>
  <c r="L8" i="7"/>
  <c r="I8" i="7"/>
  <c r="E37" i="7"/>
  <c r="B37" i="7"/>
  <c r="C37" i="7" s="1"/>
  <c r="E61" i="7"/>
  <c r="B61" i="7"/>
  <c r="C61" i="7" s="1"/>
  <c r="E69" i="7"/>
  <c r="B69" i="7"/>
  <c r="C69" i="7" s="1"/>
  <c r="B74" i="7"/>
  <c r="C74" i="7" s="1"/>
  <c r="L74" i="7"/>
  <c r="I90" i="7"/>
  <c r="H90" i="7"/>
  <c r="H61" i="7"/>
  <c r="E9" i="7"/>
  <c r="B18" i="7"/>
  <c r="C18" i="7" s="1"/>
  <c r="L18" i="7"/>
  <c r="E25" i="7"/>
  <c r="E46" i="7"/>
  <c r="E54" i="7"/>
  <c r="L24" i="7"/>
  <c r="I24" i="7"/>
  <c r="B34" i="7"/>
  <c r="C34" i="7" s="1"/>
  <c r="L34" i="7"/>
  <c r="H42" i="7"/>
  <c r="I42" i="7"/>
  <c r="H50" i="7"/>
  <c r="I50" i="7"/>
  <c r="B58" i="7"/>
  <c r="C58" i="7" s="1"/>
  <c r="L58" i="7"/>
  <c r="B66" i="7"/>
  <c r="C66" i="7" s="1"/>
  <c r="L66" i="7"/>
  <c r="B98" i="7"/>
  <c r="C98" i="7" s="1"/>
  <c r="L98" i="7"/>
  <c r="B6" i="7"/>
  <c r="C6" i="7" s="1"/>
  <c r="L6" i="7"/>
  <c r="I34" i="7"/>
  <c r="H34" i="7"/>
  <c r="H58" i="7"/>
  <c r="I58" i="7"/>
  <c r="H66" i="7"/>
  <c r="I66" i="7"/>
  <c r="I74" i="7"/>
  <c r="H74" i="7"/>
  <c r="I22" i="7"/>
  <c r="H37" i="7"/>
  <c r="H69" i="7"/>
  <c r="H77" i="7"/>
  <c r="H85" i="7"/>
  <c r="E16" i="7"/>
  <c r="I18" i="7"/>
  <c r="B30" i="7"/>
  <c r="C30" i="7" s="1"/>
  <c r="L30" i="7"/>
  <c r="E38" i="7"/>
  <c r="E41" i="7"/>
  <c r="B41" i="7"/>
  <c r="C41" i="7" s="1"/>
  <c r="B46" i="7"/>
  <c r="C46" i="7" s="1"/>
  <c r="L46" i="7"/>
  <c r="E49" i="7"/>
  <c r="B49" i="7"/>
  <c r="C49" i="7" s="1"/>
  <c r="B54" i="7"/>
  <c r="C54" i="7" s="1"/>
  <c r="L54" i="7"/>
  <c r="E62" i="7"/>
  <c r="E70" i="7"/>
  <c r="E78" i="7"/>
  <c r="E86" i="7"/>
  <c r="E94" i="7"/>
  <c r="I30" i="7"/>
  <c r="H30" i="7"/>
  <c r="E33" i="7"/>
  <c r="B33" i="7"/>
  <c r="C33" i="7" s="1"/>
  <c r="B38" i="7"/>
  <c r="C38" i="7" s="1"/>
  <c r="L38" i="7"/>
  <c r="I46" i="7"/>
  <c r="H46" i="7"/>
  <c r="I54" i="7"/>
  <c r="H54" i="7"/>
  <c r="E57" i="7"/>
  <c r="B57" i="7"/>
  <c r="C57" i="7" s="1"/>
  <c r="B62" i="7"/>
  <c r="C62" i="7" s="1"/>
  <c r="L62" i="7"/>
  <c r="E65" i="7"/>
  <c r="B65" i="7"/>
  <c r="C65" i="7" s="1"/>
  <c r="B70" i="7"/>
  <c r="C70" i="7" s="1"/>
  <c r="L70" i="7"/>
  <c r="E73" i="7"/>
  <c r="B73" i="7"/>
  <c r="C73" i="7" s="1"/>
  <c r="B78" i="7"/>
  <c r="C78" i="7" s="1"/>
  <c r="L78" i="7"/>
  <c r="E81" i="7"/>
  <c r="B81" i="7"/>
  <c r="C81" i="7" s="1"/>
  <c r="B86" i="7"/>
  <c r="C86" i="7" s="1"/>
  <c r="L86" i="7"/>
  <c r="B94" i="7"/>
  <c r="C94" i="7" s="1"/>
  <c r="L94" i="7"/>
  <c r="E97" i="7"/>
  <c r="B97" i="7"/>
  <c r="C97" i="7" s="1"/>
  <c r="H98" i="7"/>
  <c r="I98" i="7"/>
  <c r="L16" i="7"/>
  <c r="I16" i="7"/>
  <c r="E89" i="7"/>
  <c r="B89" i="7"/>
  <c r="C89" i="7" s="1"/>
  <c r="E5" i="7"/>
  <c r="B14" i="7"/>
  <c r="C14" i="7" s="1"/>
  <c r="L14" i="7"/>
  <c r="E21" i="7"/>
  <c r="E28" i="7"/>
  <c r="H38" i="7"/>
  <c r="I38" i="7"/>
  <c r="H41" i="7"/>
  <c r="H49" i="7"/>
  <c r="I62" i="7"/>
  <c r="H62" i="7"/>
  <c r="H70" i="7"/>
  <c r="I70" i="7"/>
  <c r="I78" i="7"/>
  <c r="H78" i="7"/>
  <c r="H86" i="7"/>
  <c r="I86" i="7"/>
  <c r="I94" i="7"/>
  <c r="H94" i="7"/>
  <c r="B90" i="7"/>
  <c r="C90" i="7" s="1"/>
  <c r="L90" i="7"/>
  <c r="E12" i="7"/>
  <c r="L28" i="7"/>
  <c r="I28" i="7"/>
  <c r="B28" i="7"/>
  <c r="C28" i="7" s="1"/>
  <c r="E36" i="7"/>
  <c r="H89" i="7"/>
  <c r="H97" i="7"/>
  <c r="E77" i="7"/>
  <c r="B77" i="7"/>
  <c r="C77" i="7" s="1"/>
  <c r="E13" i="7"/>
  <c r="L12" i="7"/>
  <c r="I12" i="7"/>
  <c r="L36" i="7"/>
  <c r="I36" i="7"/>
  <c r="B36" i="7"/>
  <c r="C36" i="7" s="1"/>
  <c r="E93" i="7"/>
  <c r="B93" i="7"/>
  <c r="C93" i="7" s="1"/>
  <c r="B22" i="7"/>
  <c r="C22" i="7" s="1"/>
  <c r="L22" i="7"/>
  <c r="I82" i="7"/>
  <c r="H82" i="7"/>
  <c r="B8" i="7"/>
  <c r="C8" i="7" s="1"/>
  <c r="E17" i="7"/>
  <c r="B26" i="7"/>
  <c r="C26" i="7" s="1"/>
  <c r="L26" i="7"/>
  <c r="B40" i="7"/>
  <c r="C40" i="7" s="1"/>
  <c r="I40" i="7"/>
  <c r="I44" i="7"/>
  <c r="I48" i="7"/>
  <c r="I52" i="7"/>
  <c r="I56" i="7"/>
  <c r="I60" i="7"/>
  <c r="I64" i="7"/>
  <c r="I68" i="7"/>
  <c r="I72" i="7"/>
  <c r="I76" i="7"/>
  <c r="I80" i="7"/>
  <c r="I84" i="7"/>
  <c r="I88" i="7"/>
  <c r="I92" i="7"/>
  <c r="I96" i="7"/>
  <c r="I100" i="7"/>
  <c r="J10" i="6"/>
  <c r="L10" i="6" s="1"/>
  <c r="M10" i="6" s="1"/>
  <c r="J46" i="6"/>
  <c r="L46" i="6" s="1"/>
  <c r="M46" i="6" s="1"/>
  <c r="J94" i="6"/>
  <c r="L94" i="6" s="1"/>
  <c r="M94" i="6" s="1"/>
  <c r="J82" i="6"/>
  <c r="L82" i="6" s="1"/>
  <c r="M82" i="6" s="1"/>
  <c r="J59" i="6"/>
  <c r="L59" i="6" s="1"/>
  <c r="M59" i="6" s="1"/>
  <c r="J23" i="6"/>
  <c r="L23" i="6" s="1"/>
  <c r="M23" i="6" s="1"/>
  <c r="I58" i="6"/>
  <c r="O58" i="6" s="1"/>
  <c r="P58" i="6" s="1"/>
  <c r="I85" i="6"/>
  <c r="O85" i="6" s="1"/>
  <c r="I61" i="6"/>
  <c r="O61" i="6" s="1"/>
  <c r="P61" i="6" s="1"/>
  <c r="I49" i="6"/>
  <c r="O49" i="6" s="1"/>
  <c r="P49" i="6" s="1"/>
  <c r="I37" i="6"/>
  <c r="O37" i="6" s="1"/>
  <c r="P37" i="6" s="1"/>
  <c r="I25" i="6"/>
  <c r="O25" i="6" s="1"/>
  <c r="P25" i="6" s="1"/>
  <c r="I13" i="6"/>
  <c r="O13" i="6" s="1"/>
  <c r="P13" i="6" s="1"/>
  <c r="E41" i="6"/>
  <c r="B77" i="6"/>
  <c r="C77" i="6" s="1"/>
  <c r="E77" i="6"/>
  <c r="B25" i="6"/>
  <c r="C25" i="6" s="1"/>
  <c r="E25" i="6"/>
  <c r="B65" i="6"/>
  <c r="C65" i="6" s="1"/>
  <c r="I97" i="6"/>
  <c r="O97" i="6" s="1"/>
  <c r="B37" i="6"/>
  <c r="C37" i="6" s="1"/>
  <c r="E65" i="6"/>
  <c r="B49" i="6"/>
  <c r="C49" i="6" s="1"/>
  <c r="E49" i="6"/>
  <c r="B61" i="6"/>
  <c r="C61" i="6" s="1"/>
  <c r="I73" i="6"/>
  <c r="O73" i="6" s="1"/>
  <c r="P73" i="6" s="1"/>
  <c r="E61" i="6"/>
  <c r="J11" i="6"/>
  <c r="L11" i="6" s="1"/>
  <c r="M11" i="6" s="1"/>
  <c r="J35" i="6"/>
  <c r="L35" i="6" s="1"/>
  <c r="M35" i="6" s="1"/>
  <c r="B71" i="6"/>
  <c r="C71" i="6" s="1"/>
  <c r="E71" i="6"/>
  <c r="E36" i="6"/>
  <c r="J71" i="6"/>
  <c r="L71" i="6" s="1"/>
  <c r="M71" i="6" s="1"/>
  <c r="B83" i="6"/>
  <c r="C83" i="6" s="1"/>
  <c r="E37" i="6"/>
  <c r="E83" i="6"/>
  <c r="B47" i="6"/>
  <c r="C47" i="6" s="1"/>
  <c r="J95" i="6"/>
  <c r="L95" i="6" s="1"/>
  <c r="M95" i="6" s="1"/>
  <c r="E23" i="6"/>
  <c r="B11" i="6"/>
  <c r="C11" i="6" s="1"/>
  <c r="B23" i="6"/>
  <c r="C23" i="6" s="1"/>
  <c r="J47" i="6"/>
  <c r="L47" i="6" s="1"/>
  <c r="M47" i="6" s="1"/>
  <c r="J83" i="6"/>
  <c r="L83" i="6" s="1"/>
  <c r="M83" i="6" s="1"/>
  <c r="J96" i="6"/>
  <c r="L96" i="6" s="1"/>
  <c r="M96" i="6" s="1"/>
  <c r="J84" i="6"/>
  <c r="L84" i="6" s="1"/>
  <c r="M84" i="6" s="1"/>
  <c r="J72" i="6"/>
  <c r="L72" i="6" s="1"/>
  <c r="M72" i="6" s="1"/>
  <c r="J60" i="6"/>
  <c r="L60" i="6" s="1"/>
  <c r="M60" i="6" s="1"/>
  <c r="J48" i="6"/>
  <c r="L48" i="6" s="1"/>
  <c r="M48" i="6" s="1"/>
  <c r="J36" i="6"/>
  <c r="L36" i="6" s="1"/>
  <c r="M36" i="6" s="1"/>
  <c r="J24" i="6"/>
  <c r="L24" i="6" s="1"/>
  <c r="M24" i="6" s="1"/>
  <c r="J12" i="6"/>
  <c r="L12" i="6" s="1"/>
  <c r="M12" i="6" s="1"/>
  <c r="I70" i="6"/>
  <c r="O70" i="6" s="1"/>
  <c r="P70" i="6" s="1"/>
  <c r="I36" i="6"/>
  <c r="O36" i="6" s="1"/>
  <c r="P36" i="6" s="1"/>
  <c r="I96" i="6"/>
  <c r="O96" i="6" s="1"/>
  <c r="P96" i="6" s="1"/>
  <c r="I84" i="6"/>
  <c r="O84" i="6" s="1"/>
  <c r="P84" i="6" s="1"/>
  <c r="I72" i="6"/>
  <c r="O72" i="6" s="1"/>
  <c r="P72" i="6" s="1"/>
  <c r="I60" i="6"/>
  <c r="O60" i="6" s="1"/>
  <c r="P60" i="6" s="1"/>
  <c r="I48" i="6"/>
  <c r="O48" i="6" s="1"/>
  <c r="P48" i="6" s="1"/>
  <c r="I24" i="6"/>
  <c r="O24" i="6" s="1"/>
  <c r="P24" i="6" s="1"/>
  <c r="I12" i="6"/>
  <c r="O12" i="6" s="1"/>
  <c r="P12" i="6" s="1"/>
  <c r="E84" i="6"/>
  <c r="E72" i="6"/>
  <c r="E48" i="6"/>
  <c r="B24" i="6"/>
  <c r="C24" i="6" s="1"/>
  <c r="E12" i="6"/>
  <c r="E24" i="6"/>
  <c r="B12" i="6"/>
  <c r="C12" i="6" s="1"/>
  <c r="B59" i="6"/>
  <c r="C59" i="6" s="1"/>
  <c r="E97" i="6"/>
  <c r="E59" i="6"/>
  <c r="B94" i="6"/>
  <c r="C94" i="6" s="1"/>
  <c r="E47" i="6"/>
  <c r="B82" i="6"/>
  <c r="C82" i="6" s="1"/>
  <c r="B35" i="6"/>
  <c r="C35" i="6" s="1"/>
  <c r="E82" i="6"/>
  <c r="B85" i="6"/>
  <c r="C85" i="6" s="1"/>
  <c r="E35" i="6"/>
  <c r="B70" i="6"/>
  <c r="C70" i="6" s="1"/>
  <c r="E85" i="6"/>
  <c r="B95" i="6"/>
  <c r="C95" i="6" s="1"/>
  <c r="E60" i="6"/>
  <c r="E70" i="6"/>
  <c r="B73" i="6"/>
  <c r="C73" i="6" s="1"/>
  <c r="E95" i="6"/>
  <c r="J59" i="5"/>
  <c r="L59" i="5" s="1"/>
  <c r="M59" i="5" s="1"/>
  <c r="J96" i="5"/>
  <c r="L96" i="5" s="1"/>
  <c r="M96" i="5" s="1"/>
  <c r="J84" i="5"/>
  <c r="L84" i="5" s="1"/>
  <c r="M84" i="5" s="1"/>
  <c r="J72" i="5"/>
  <c r="L72" i="5" s="1"/>
  <c r="M72" i="5" s="1"/>
  <c r="J60" i="5"/>
  <c r="L60" i="5" s="1"/>
  <c r="J48" i="5"/>
  <c r="L48" i="5" s="1"/>
  <c r="J36" i="5"/>
  <c r="L36" i="5" s="1"/>
  <c r="M36" i="5" s="1"/>
  <c r="J24" i="5"/>
  <c r="L24" i="5" s="1"/>
  <c r="J12" i="5"/>
  <c r="L12" i="5" s="1"/>
  <c r="M12" i="5" s="1"/>
  <c r="J71" i="5"/>
  <c r="L71" i="5" s="1"/>
  <c r="M71" i="5" s="1"/>
  <c r="I96" i="5"/>
  <c r="O96" i="5" s="1"/>
  <c r="P96" i="5" s="1"/>
  <c r="I72" i="5"/>
  <c r="O72" i="5" s="1"/>
  <c r="P72" i="5" s="1"/>
  <c r="I60" i="5"/>
  <c r="O60" i="5" s="1"/>
  <c r="P60" i="5" s="1"/>
  <c r="I48" i="5"/>
  <c r="O48" i="5" s="1"/>
  <c r="I36" i="5"/>
  <c r="O36" i="5" s="1"/>
  <c r="I24" i="5"/>
  <c r="O24" i="5" s="1"/>
  <c r="P24" i="5" s="1"/>
  <c r="I12" i="5"/>
  <c r="O12" i="5" s="1"/>
  <c r="P12" i="5" s="1"/>
  <c r="I95" i="5"/>
  <c r="O95" i="5" s="1"/>
  <c r="P95" i="5" s="1"/>
  <c r="I83" i="5"/>
  <c r="O83" i="5" s="1"/>
  <c r="P83" i="5" s="1"/>
  <c r="I47" i="5"/>
  <c r="O47" i="5" s="1"/>
  <c r="P47" i="5" s="1"/>
  <c r="I35" i="5"/>
  <c r="O35" i="5" s="1"/>
  <c r="P35" i="5" s="1"/>
  <c r="I23" i="5"/>
  <c r="O23" i="5" s="1"/>
  <c r="P23" i="5" s="1"/>
  <c r="I11" i="5"/>
  <c r="O11" i="5" s="1"/>
  <c r="P11" i="5" s="1"/>
  <c r="E94" i="5"/>
  <c r="E82" i="5"/>
  <c r="E70" i="5"/>
  <c r="E58" i="5"/>
  <c r="E46" i="5"/>
  <c r="E34" i="5"/>
  <c r="E22" i="5"/>
  <c r="E10" i="5"/>
  <c r="B95" i="5"/>
  <c r="C95" i="5" s="1"/>
  <c r="B83" i="5"/>
  <c r="C83" i="5" s="1"/>
  <c r="B71" i="5"/>
  <c r="C71" i="5" s="1"/>
  <c r="B59" i="5"/>
  <c r="C59" i="5" s="1"/>
  <c r="B47" i="5"/>
  <c r="C47" i="5" s="1"/>
  <c r="B35" i="5"/>
  <c r="C35" i="5" s="1"/>
  <c r="B23" i="5"/>
  <c r="C23" i="5" s="1"/>
  <c r="B11" i="5"/>
  <c r="C11" i="5" s="1"/>
  <c r="E72" i="5"/>
  <c r="M60" i="5"/>
  <c r="M48" i="5"/>
  <c r="M24" i="5"/>
  <c r="E96" i="5"/>
  <c r="E60" i="5"/>
  <c r="E36" i="5"/>
  <c r="E12" i="5"/>
  <c r="E95" i="5"/>
  <c r="E83" i="5"/>
  <c r="E71" i="5"/>
  <c r="E59" i="5"/>
  <c r="E47" i="5"/>
  <c r="E35" i="5"/>
  <c r="E23" i="5"/>
  <c r="E11" i="5"/>
  <c r="E84" i="5"/>
  <c r="E48" i="5"/>
  <c r="E24" i="5"/>
  <c r="B96" i="5"/>
  <c r="C96" i="5" s="1"/>
  <c r="B84" i="5"/>
  <c r="C84" i="5" s="1"/>
  <c r="B72" i="5"/>
  <c r="C72" i="5" s="1"/>
  <c r="B60" i="5"/>
  <c r="C60" i="5" s="1"/>
  <c r="B48" i="5"/>
  <c r="C48" i="5" s="1"/>
  <c r="B36" i="5"/>
  <c r="C36" i="5" s="1"/>
  <c r="B24" i="5"/>
  <c r="C24" i="5" s="1"/>
  <c r="B12" i="5"/>
  <c r="C12" i="5" s="1"/>
  <c r="J97" i="6"/>
  <c r="L97" i="6" s="1"/>
  <c r="M97" i="6" s="1"/>
  <c r="B36" i="6"/>
  <c r="C36" i="6" s="1"/>
  <c r="B48" i="6"/>
  <c r="C48" i="6" s="1"/>
  <c r="B60" i="6"/>
  <c r="C60" i="6" s="1"/>
  <c r="B72" i="6"/>
  <c r="C72" i="6" s="1"/>
  <c r="B84" i="6"/>
  <c r="C84" i="6" s="1"/>
  <c r="B96" i="6"/>
  <c r="C96" i="6" s="1"/>
  <c r="E96" i="6"/>
  <c r="D13" i="15" l="1"/>
  <c r="C13" i="15"/>
  <c r="E13" i="15"/>
  <c r="P2" i="6"/>
  <c r="AE139" i="11" s="1"/>
  <c r="M2" i="5"/>
  <c r="L2" i="5" s="1"/>
  <c r="B109" i="5"/>
  <c r="C109" i="5" s="1"/>
  <c r="E104" i="5"/>
  <c r="P2" i="5"/>
  <c r="AD139" i="11" s="1"/>
  <c r="C102" i="5"/>
  <c r="B103" i="5"/>
  <c r="C103" i="5" s="1"/>
  <c r="M104" i="5"/>
  <c r="C103" i="6"/>
  <c r="B104" i="5"/>
  <c r="C104" i="5" s="1"/>
  <c r="H104" i="6"/>
  <c r="L2" i="9"/>
  <c r="K2" i="9"/>
  <c r="M2" i="6"/>
  <c r="L104" i="6" s="1"/>
  <c r="J138" i="8"/>
  <c r="C138" i="8"/>
  <c r="L2" i="7"/>
  <c r="G139" i="11" l="1"/>
  <c r="H139" i="11"/>
  <c r="F138" i="8"/>
  <c r="G138" i="8" s="1"/>
  <c r="O139" i="11" s="1"/>
  <c r="K104" i="6"/>
  <c r="U139" i="11"/>
  <c r="L2" i="6"/>
  <c r="I138" i="8"/>
  <c r="V139" i="11" l="1"/>
  <c r="F7" i="15"/>
  <c r="H9" i="15" s="1"/>
  <c r="B6" i="16"/>
  <c r="B8" i="16" s="1"/>
  <c r="M139" i="11"/>
  <c r="L104" i="5"/>
  <c r="C139" i="11"/>
  <c r="K139" i="11" s="1"/>
  <c r="S139" i="11"/>
  <c r="T139" i="11" l="1"/>
  <c r="L139" i="11" s="1"/>
  <c r="B5" i="16" l="1"/>
  <c r="E6" i="15"/>
  <c r="P139" i="11"/>
  <c r="N139" i="11"/>
  <c r="S82" i="5"/>
  <c r="S10" i="5"/>
  <c r="S61" i="5"/>
  <c r="S93" i="5"/>
  <c r="S9" i="5"/>
  <c r="S36" i="5"/>
  <c r="S56" i="5"/>
  <c r="S95" i="5"/>
  <c r="S47" i="5"/>
  <c r="S79" i="5"/>
  <c r="S94" i="5"/>
  <c r="S70" i="5"/>
  <c r="S66" i="5"/>
  <c r="S33" i="5"/>
  <c r="S53" i="5"/>
  <c r="S5" i="5"/>
  <c r="S44" i="5"/>
  <c r="S76" i="5"/>
  <c r="S40" i="5"/>
  <c r="S4" i="5"/>
  <c r="S67" i="5"/>
  <c r="S43" i="5"/>
  <c r="S99" i="5"/>
  <c r="S75" i="5"/>
  <c r="S39" i="5"/>
  <c r="S15" i="5"/>
  <c r="S78" i="5"/>
  <c r="S42" i="5"/>
  <c r="S18" i="5"/>
  <c r="S98" i="5"/>
  <c r="S74" i="5"/>
  <c r="S62" i="5"/>
  <c r="S38" i="5"/>
  <c r="S26" i="5"/>
  <c r="S14" i="5"/>
  <c r="S77" i="5"/>
  <c r="S84" i="5"/>
  <c r="S72" i="5"/>
  <c r="S48" i="5"/>
  <c r="S24" i="5"/>
  <c r="S87" i="5"/>
  <c r="S83" i="5"/>
  <c r="S71" i="5"/>
  <c r="S59" i="5"/>
  <c r="S35" i="5"/>
  <c r="S23" i="5"/>
  <c r="S11" i="5"/>
  <c r="S86" i="5"/>
  <c r="S50" i="5"/>
  <c r="S46" i="5"/>
  <c r="S25" i="5"/>
  <c r="S57" i="5"/>
  <c r="S21" i="5"/>
  <c r="S60" i="5"/>
  <c r="S91" i="5"/>
  <c r="S31" i="5"/>
  <c r="S69" i="5"/>
  <c r="S41" i="5"/>
  <c r="S7" i="5"/>
  <c r="S34" i="5"/>
  <c r="S49" i="5"/>
  <c r="S80" i="5"/>
  <c r="S20" i="5"/>
  <c r="S30" i="5"/>
  <c r="S32" i="5"/>
  <c r="S54" i="5"/>
  <c r="S58" i="5"/>
  <c r="S85" i="5"/>
  <c r="S13" i="5"/>
  <c r="S45" i="5"/>
  <c r="S68" i="5"/>
  <c r="S29" i="5"/>
  <c r="S51" i="5"/>
  <c r="S97" i="5"/>
  <c r="S37" i="5"/>
  <c r="S92" i="5"/>
  <c r="S8" i="5"/>
  <c r="S19" i="5"/>
  <c r="S81" i="5"/>
  <c r="S65" i="5"/>
  <c r="S100" i="5"/>
  <c r="S64" i="5"/>
  <c r="S28" i="5"/>
  <c r="S55" i="5"/>
  <c r="S63" i="5"/>
  <c r="S27" i="5"/>
  <c r="S90" i="5"/>
  <c r="S3" i="5"/>
  <c r="S89" i="5"/>
  <c r="S17" i="5"/>
  <c r="S73" i="5"/>
  <c r="S88" i="5"/>
  <c r="S52" i="5"/>
  <c r="S16" i="5"/>
  <c r="S22" i="5"/>
  <c r="S96" i="5"/>
  <c r="S12" i="5"/>
  <c r="S6" i="5"/>
  <c r="G13" i="15" l="1"/>
  <c r="F13" i="15"/>
  <c r="S2" i="5"/>
  <c r="R2" i="5" l="1"/>
  <c r="AF139" i="11"/>
  <c r="G8" i="15" l="1"/>
  <c r="B7" i="16"/>
  <c r="J139" i="11"/>
  <c r="I139" i="11"/>
  <c r="B12" i="16" l="1"/>
  <c r="B10" i="16"/>
  <c r="B14" i="16" s="1"/>
  <c r="J11" i="15"/>
  <c r="L13" i="15" s="1"/>
  <c r="I13" i="15"/>
  <c r="K13" i="15"/>
  <c r="J13" i="15"/>
  <c r="H13" i="15"/>
</calcChain>
</file>

<file path=xl/sharedStrings.xml><?xml version="1.0" encoding="utf-8"?>
<sst xmlns="http://schemas.openxmlformats.org/spreadsheetml/2006/main" count="2061" uniqueCount="782">
  <si>
    <t>Year</t>
  </si>
  <si>
    <t>Duty Free Imports ($1000)</t>
  </si>
  <si>
    <t>Dutiable Imports ($1000)</t>
  </si>
  <si>
    <t>Total Imports ($1000)</t>
  </si>
  <si>
    <t>Duties Collected ($1000)</t>
  </si>
  <si>
    <t>Duties/Total Imports (%)</t>
  </si>
  <si>
    <t>% of total</t>
  </si>
  <si>
    <t>Duties/dutiable imports (%)</t>
  </si>
  <si>
    <t>Standard Report - Imports</t>
  </si>
  <si>
    <t>Current date: 03/04/2025 9:26 AM (Eastern Standard Time)</t>
  </si>
  <si>
    <t>Measures</t>
  </si>
  <si>
    <t>Calculated Duty ($US)</t>
  </si>
  <si>
    <t>Dutiable Value ($US)</t>
  </si>
  <si>
    <t>Customs Value (Gen) ($US)</t>
  </si>
  <si>
    <t>Country</t>
  </si>
  <si>
    <t>World Total</t>
  </si>
  <si>
    <t>Time</t>
  </si>
  <si>
    <t>2020</t>
  </si>
  <si>
    <t>2021</t>
  </si>
  <si>
    <t>2022</t>
  </si>
  <si>
    <t>2023</t>
  </si>
  <si>
    <t>2024</t>
  </si>
  <si>
    <t>Commodity</t>
  </si>
  <si>
    <t>All Commodities</t>
  </si>
  <si>
    <t>01 Live Animals</t>
  </si>
  <si>
    <t>02 Meat And Edible Meat Offal</t>
  </si>
  <si>
    <t>03 Fish, Crustaceans &amp; Aquatic Invertebrates</t>
  </si>
  <si>
    <t>04 Dairy Prods; Birds Eggs; Honey; Ed Animal Pr Nesoi</t>
  </si>
  <si>
    <t>05 Products Of Animal Origin, Nesoi</t>
  </si>
  <si>
    <t>06 Live Trees, Plants, Bulbs Etc.; Cut Flowers Etc.</t>
  </si>
  <si>
    <t>07 Edible Vegetables &amp; Certain Roots &amp; Tubers</t>
  </si>
  <si>
    <t>08 Edible Fruit &amp; Nuts; Citrus Fruit Or Melon Peel</t>
  </si>
  <si>
    <t>09 Coffee, Tea, Mate &amp; Spices</t>
  </si>
  <si>
    <t>10 Cereals</t>
  </si>
  <si>
    <t>11 Milling Products; Malt; Starch; Inulin; Wht Gluten</t>
  </si>
  <si>
    <t>12 Oil Seeds Etc.; Misc Grain, Seed, Fruit, Plant Etc</t>
  </si>
  <si>
    <t>13 Lac; Gums, Resins &amp; Other Vegetable Sap &amp; Extract</t>
  </si>
  <si>
    <t>14 Vegetable Plaiting Materials &amp; Products Nesoi</t>
  </si>
  <si>
    <t>15 Animal, Vegetable Or Microbial Fats And Oils Etc</t>
  </si>
  <si>
    <t>16 Prep Of Meat,of Fish,of Crustaceans Etc,of Insects</t>
  </si>
  <si>
    <t>17 Sugars And Sugar Confectionary</t>
  </si>
  <si>
    <t>18 Cocoa And Cocoa Preparations</t>
  </si>
  <si>
    <t>19 Prep Cereal, Flour, Starch Or Milk; Bakers Wares</t>
  </si>
  <si>
    <t>20 Prep Vegetables, Fruit, Nuts Or Other Plant Parts</t>
  </si>
  <si>
    <t>21 Miscellaneous Edible Preparations</t>
  </si>
  <si>
    <t>22 Beverages, Spirits And Vinegar</t>
  </si>
  <si>
    <t>23 Food Industry Residues &amp; Waste; Prep Animal Feed</t>
  </si>
  <si>
    <t>24 Tobacco &amp; Subs;prod For Inhal W/o Combust;nic Prod</t>
  </si>
  <si>
    <t>25 Salt; Sulfur; Earth &amp; Stone; Lime &amp; Cement Plaster</t>
  </si>
  <si>
    <t>26 Ores, Slag And Ash</t>
  </si>
  <si>
    <t>27 Mineral Fuel, Oil Etc.; Bitumin Subst; Mineral Wax</t>
  </si>
  <si>
    <t>28 Inorg Chem; Prec &amp; Rare-earth Met &amp; Radioact Compd</t>
  </si>
  <si>
    <t>29 Organic Chemicals</t>
  </si>
  <si>
    <t>30 Pharmaceutical Products</t>
  </si>
  <si>
    <t>31 Fertilizers</t>
  </si>
  <si>
    <t>32 Tanning &amp; Dye Ext Etc; Dye, Paint, Putty Etc; Inks</t>
  </si>
  <si>
    <t>33 Essential Oils Etc; Perfumery, Cosmetic Etc Preps</t>
  </si>
  <si>
    <t>34 Soap Etc; Waxes, Polish Etc; Candles; Dental Preps</t>
  </si>
  <si>
    <t>35 Albuminoidal Subst; Modified Starch; Glue; Enzymes</t>
  </si>
  <si>
    <t>36 Explosives; Pyrotechnics; Matches; Pyro Alloys Etc</t>
  </si>
  <si>
    <t>37 Photographic Or Cinematographic Goods</t>
  </si>
  <si>
    <t>38 Miscellaneous Chemical Products</t>
  </si>
  <si>
    <t>39 Plastics And Articles Thereof</t>
  </si>
  <si>
    <t>40 Rubber And Articles Thereof</t>
  </si>
  <si>
    <t>41 Raw Hides And Skins (no Furskins) And Leather</t>
  </si>
  <si>
    <t>42 Leather Art; Saddlery Etc; Handbags Etc; Gut Art</t>
  </si>
  <si>
    <t>43 Furskins And Artificial Fur; Manufactures Thereof</t>
  </si>
  <si>
    <t>44 Wood And Articles Of Wood; Wood Charcoal</t>
  </si>
  <si>
    <t>45 Cork And Articles Of Cork</t>
  </si>
  <si>
    <t>46 Mfr Of Straw, Esparto Etc.; Basketware &amp; Wickerwrk</t>
  </si>
  <si>
    <t>47 Wood Pulp Etc; Recovd (waste &amp; Scrap) ppr &amp; pprbd</t>
  </si>
  <si>
    <t>48 Paper &amp; Paperboard &amp; Articles (inc Papr Pulp Artl)</t>
  </si>
  <si>
    <t>49 Printed Books, Newspapers Etc; Manuscripts Etc</t>
  </si>
  <si>
    <t>50 Silk, Including Yarns And Woven Fabric Thereof</t>
  </si>
  <si>
    <t>51 Wool &amp; Animal Hair, Including Yarn &amp; Woven Fabric</t>
  </si>
  <si>
    <t>52 Cotton, Including Yarn And Woven Fabric Thereof</t>
  </si>
  <si>
    <t>53 Veg Text Fib Nesoi; Veg Fib &amp; Paper Yns &amp; Wov Fab</t>
  </si>
  <si>
    <t>54 Manmade Filaments, Including Yarns &amp; Woven Fabrics</t>
  </si>
  <si>
    <t>55 Manmade Staple Fibers, Incl Yarns &amp; Woven Fabrics</t>
  </si>
  <si>
    <t>56 Wadding, Felt Etc; Sp Yarn; Twine, Ropes Etc.</t>
  </si>
  <si>
    <t>57 Carpets And Other Textile Floor Coverings</t>
  </si>
  <si>
    <t>58 Spec Wov Fabrics; Tufted Fab; Lace; Tapestries Etc</t>
  </si>
  <si>
    <t>59 Impregnated Etc Text Fabrics; Tex Art For Industry</t>
  </si>
  <si>
    <t>60 Knitted Or Crocheted Fabrics</t>
  </si>
  <si>
    <t>61 Apparel Articles And Accessories, Knit Or Crochet</t>
  </si>
  <si>
    <t>62 Apparel Articles And Accessories, Not Knit Etc.</t>
  </si>
  <si>
    <t>63 Textile Art Nesoi; Needlecraft Sets; Worn Text Art</t>
  </si>
  <si>
    <t>64 Footwear, Gaiters Etc. And Parts Thereof</t>
  </si>
  <si>
    <t>65 Headgear And Parts Thereof</t>
  </si>
  <si>
    <t>66 Umbrellas, Walking-sticks, Riding-crops Etc, Parts</t>
  </si>
  <si>
    <t>67 Prep Feathers, Down Etc; Artif Flowers; H Hair Art</t>
  </si>
  <si>
    <t>68 Art Of Stone, Plaster, Cement, Asbestos, Mica Etc.</t>
  </si>
  <si>
    <t>69 Ceramic Products</t>
  </si>
  <si>
    <t>70 Glass And Glassware</t>
  </si>
  <si>
    <t>71 Nat Etc Pearls, Prec Etc Stones, Pr Met Etc; Coin</t>
  </si>
  <si>
    <t>72 Iron And Steel</t>
  </si>
  <si>
    <t>73 Articles Of Iron Or Steel</t>
  </si>
  <si>
    <t>74 Copper And Articles Thereof</t>
  </si>
  <si>
    <t>75 Nickel And Articles Thereof</t>
  </si>
  <si>
    <t>76 Aluminum And Articles Thereof</t>
  </si>
  <si>
    <t>78 Lead And Articles Thereof</t>
  </si>
  <si>
    <t>79 Zinc And Articles Thereof</t>
  </si>
  <si>
    <t>80 Tin And Articles Thereof</t>
  </si>
  <si>
    <t>81 Base Metals Nesoi; Cermets; Articles Thereof</t>
  </si>
  <si>
    <t>82 Tools, Cutlery Etc. Of Base Metal &amp; Parts Thereof</t>
  </si>
  <si>
    <t>83 Miscellaneous Articles Of Base Metal</t>
  </si>
  <si>
    <t>84 Nuclear Reactors, Boilers, Machinery Etc.; Parts</t>
  </si>
  <si>
    <t>85 Electric Machinery Etc; Sound Equip; Tv Equip; Pts</t>
  </si>
  <si>
    <t>86 Railway Or Tramway Stock Etc; Traffic Signal Equip</t>
  </si>
  <si>
    <t>87 Vehicles, Except Railway Or Tramway, And Parts Etc</t>
  </si>
  <si>
    <t>88 Aircraft, Spacecraft, And Parts Thereof</t>
  </si>
  <si>
    <t>89 Ships, Boats And Floating Structures</t>
  </si>
  <si>
    <t>90 Optic, Photo Etc, Medic Or Surgical Instrments Etc</t>
  </si>
  <si>
    <t>91 Clocks And Watches And Parts Thereof</t>
  </si>
  <si>
    <t>92 Musical Instruments; Parts And Accessories Thereof</t>
  </si>
  <si>
    <t>93 Arms And Ammunition; Parts And Accessories Thereof</t>
  </si>
  <si>
    <t>94 Furnit;bedding,mattres;luminaires,light Fix;prefab</t>
  </si>
  <si>
    <t>95 Toys, Games &amp; Sport Equipment; Parts &amp; Accessories</t>
  </si>
  <si>
    <t>96 Miscellaneous Manufactured Articles</t>
  </si>
  <si>
    <t>97 Works Of Art, Collectors' Pieces And Antiques</t>
  </si>
  <si>
    <t>98 Special Classification Provisions, Nesoi</t>
  </si>
  <si>
    <t>99 Special Import Provisions, Nesoi</t>
  </si>
  <si>
    <t>Canada</t>
  </si>
  <si>
    <t>China</t>
  </si>
  <si>
    <t>Mexico</t>
  </si>
  <si>
    <t>Duties Collected</t>
  </si>
  <si>
    <t>Total Imports</t>
  </si>
  <si>
    <t>Duty Free Imports</t>
  </si>
  <si>
    <t>Dutiable Imports</t>
  </si>
  <si>
    <t>TRUMP (duties-%)</t>
  </si>
  <si>
    <t>TRUMP (hypothetical duties collected)</t>
  </si>
  <si>
    <t>TRUMP (duties-%) Feb 4</t>
  </si>
  <si>
    <t>TRUMP (duties-%) Mar 4</t>
  </si>
  <si>
    <t>World</t>
  </si>
  <si>
    <t>Average tariff rate</t>
  </si>
  <si>
    <t>Tariff rate</t>
  </si>
  <si>
    <t>Baseline</t>
  </si>
  <si>
    <t>Additional Trump Feb. 4</t>
  </si>
  <si>
    <t>Additional Trump Mar. 4</t>
  </si>
  <si>
    <t>Total</t>
  </si>
  <si>
    <t>31/12/1890</t>
  </si>
  <si>
    <t>31/12/1891</t>
  </si>
  <si>
    <t>31/12/1892</t>
  </si>
  <si>
    <t>31/12/1893</t>
  </si>
  <si>
    <t>31/12/1894</t>
  </si>
  <si>
    <t>31/12/1895</t>
  </si>
  <si>
    <t>31/12/1896</t>
  </si>
  <si>
    <t>31/12/1897</t>
  </si>
  <si>
    <t>31/12/1898</t>
  </si>
  <si>
    <t>31/12/1899</t>
  </si>
  <si>
    <t>31/12/1900</t>
  </si>
  <si>
    <t>31/12/1901</t>
  </si>
  <si>
    <t>31/12/1902</t>
  </si>
  <si>
    <t>31/12/1903</t>
  </si>
  <si>
    <t>31/12/1904</t>
  </si>
  <si>
    <t>31/12/1905</t>
  </si>
  <si>
    <t>31/12/1906</t>
  </si>
  <si>
    <t>31/12/1907</t>
  </si>
  <si>
    <t>31/12/1908</t>
  </si>
  <si>
    <t>31/12/1909</t>
  </si>
  <si>
    <t>31/12/1910</t>
  </si>
  <si>
    <t>31/12/1911</t>
  </si>
  <si>
    <t>31/12/1912</t>
  </si>
  <si>
    <t>31/12/1913</t>
  </si>
  <si>
    <t>31/12/1914</t>
  </si>
  <si>
    <t>31/12/1915</t>
  </si>
  <si>
    <t>31/12/1916</t>
  </si>
  <si>
    <t>31/12/1917</t>
  </si>
  <si>
    <t>31/12/1918</t>
  </si>
  <si>
    <t>31/12/1919</t>
  </si>
  <si>
    <t>31/12/1920</t>
  </si>
  <si>
    <t>31/12/1921</t>
  </si>
  <si>
    <t>31/12/1922</t>
  </si>
  <si>
    <t>31/12/1923</t>
  </si>
  <si>
    <t>31/12/1924</t>
  </si>
  <si>
    <t>31/12/1925</t>
  </si>
  <si>
    <t>31/12/1926</t>
  </si>
  <si>
    <t>31/12/1927</t>
  </si>
  <si>
    <t>31/12/1928</t>
  </si>
  <si>
    <t>31/12/1929</t>
  </si>
  <si>
    <t>31/12/1930</t>
  </si>
  <si>
    <t>31/12/1931</t>
  </si>
  <si>
    <t>31/12/1932</t>
  </si>
  <si>
    <t>31/12/1933</t>
  </si>
  <si>
    <t>31/12/1934</t>
  </si>
  <si>
    <t>31/12/1935</t>
  </si>
  <si>
    <t>31/12/1936</t>
  </si>
  <si>
    <t>31/12/1937</t>
  </si>
  <si>
    <t>31/12/1938</t>
  </si>
  <si>
    <t>31/12/1939</t>
  </si>
  <si>
    <t>31/12/1940</t>
  </si>
  <si>
    <t>31/12/1941</t>
  </si>
  <si>
    <t>31/12/1942</t>
  </si>
  <si>
    <t>31/12/1943</t>
  </si>
  <si>
    <t>31/12/1944</t>
  </si>
  <si>
    <t>31/12/1945</t>
  </si>
  <si>
    <t>31/12/1946</t>
  </si>
  <si>
    <t>31/12/1947</t>
  </si>
  <si>
    <t>31/12/1948</t>
  </si>
  <si>
    <t>31/12/1949</t>
  </si>
  <si>
    <t>31/12/1950</t>
  </si>
  <si>
    <t>31/12/1951</t>
  </si>
  <si>
    <t>31/12/1952</t>
  </si>
  <si>
    <t>31/12/1953</t>
  </si>
  <si>
    <t>31/12/1954</t>
  </si>
  <si>
    <t>31/12/1955</t>
  </si>
  <si>
    <t>31/12/1956</t>
  </si>
  <si>
    <t>31/12/1957</t>
  </si>
  <si>
    <t>31/12/1958</t>
  </si>
  <si>
    <t>31/12/1959</t>
  </si>
  <si>
    <t>31/12/1960</t>
  </si>
  <si>
    <t>31/12/1961</t>
  </si>
  <si>
    <t>31/12/1962</t>
  </si>
  <si>
    <t>31/12/1963</t>
  </si>
  <si>
    <t>31/12/1964</t>
  </si>
  <si>
    <t>31/12/1965</t>
  </si>
  <si>
    <t>31/12/1966</t>
  </si>
  <si>
    <t>31/12/1967</t>
  </si>
  <si>
    <t>31/12/1968</t>
  </si>
  <si>
    <t>31/12/1969</t>
  </si>
  <si>
    <t>31/12/1970</t>
  </si>
  <si>
    <t>31/12/1971</t>
  </si>
  <si>
    <t>31/12/1972</t>
  </si>
  <si>
    <t>31/12/1973</t>
  </si>
  <si>
    <t>31/12/1974</t>
  </si>
  <si>
    <t>31/12/1975</t>
  </si>
  <si>
    <t>31/12/1976</t>
  </si>
  <si>
    <t>31/12/1977</t>
  </si>
  <si>
    <t>31/12/1978</t>
  </si>
  <si>
    <t>31/12/1979</t>
  </si>
  <si>
    <t>31/12/1980</t>
  </si>
  <si>
    <t>31/12/1981</t>
  </si>
  <si>
    <t>31/12/1982</t>
  </si>
  <si>
    <t>31/12/1983</t>
  </si>
  <si>
    <t>31/12/1984</t>
  </si>
  <si>
    <t>31/12/1985</t>
  </si>
  <si>
    <t>31/12/1986</t>
  </si>
  <si>
    <t>31/12/1987</t>
  </si>
  <si>
    <t>31/12/1988</t>
  </si>
  <si>
    <t>31/12/1989</t>
  </si>
  <si>
    <t>31/12/1990</t>
  </si>
  <si>
    <t>31/12/1991</t>
  </si>
  <si>
    <t>31/12/1992</t>
  </si>
  <si>
    <t>31/12/1993</t>
  </si>
  <si>
    <t>31/12/1994</t>
  </si>
  <si>
    <t>31/12/1995</t>
  </si>
  <si>
    <t>31/12/1996</t>
  </si>
  <si>
    <t>31/12/1997</t>
  </si>
  <si>
    <t>31/12/1998</t>
  </si>
  <si>
    <t>31/12/1999</t>
  </si>
  <si>
    <t>31/12/2000</t>
  </si>
  <si>
    <t>31/12/2001</t>
  </si>
  <si>
    <t>31/12/2002</t>
  </si>
  <si>
    <t>31/12/2003</t>
  </si>
  <si>
    <t>31/12/2004</t>
  </si>
  <si>
    <t>31/12/2005</t>
  </si>
  <si>
    <t>31/12/2006</t>
  </si>
  <si>
    <t>31/12/2007</t>
  </si>
  <si>
    <t>31/12/2008</t>
  </si>
  <si>
    <t>31/12/2009</t>
  </si>
  <si>
    <t>31/12/2010</t>
  </si>
  <si>
    <t>31/12/2011</t>
  </si>
  <si>
    <t>31/12/2012</t>
  </si>
  <si>
    <t>31/12/2013</t>
  </si>
  <si>
    <t>31/12/2014</t>
  </si>
  <si>
    <t>31/12/2015</t>
  </si>
  <si>
    <t>31/12/2016</t>
  </si>
  <si>
    <t>31/12/2017</t>
  </si>
  <si>
    <t>31/12/2018</t>
  </si>
  <si>
    <t>31/12/2019</t>
  </si>
  <si>
    <t>31/12/2020</t>
  </si>
  <si>
    <t>31/12/2021</t>
  </si>
  <si>
    <t>31/12/2022</t>
  </si>
  <si>
    <t>31/12/2023</t>
  </si>
  <si>
    <t>31/12/2024</t>
  </si>
  <si>
    <t>31/12/2025</t>
  </si>
  <si>
    <t>European Union</t>
  </si>
  <si>
    <t>Total with EU tariffs</t>
  </si>
  <si>
    <t>… with 25% Mexico tariffs</t>
  </si>
  <si>
    <t>… with additional 10% on China (Mar. 4)</t>
  </si>
  <si>
    <t>… with additional 10% on China (Feb. 4)</t>
  </si>
  <si>
    <t>United States: Average tariff rate on imports (%)</t>
  </si>
  <si>
    <t>… with potential 25% EU tariffs</t>
  </si>
  <si>
    <t>… with 25% Canada tariffs*</t>
  </si>
  <si>
    <t>Current date: 03/06/2025 6:02 AM (Eastern Standard Time)</t>
  </si>
  <si>
    <t>381900 Hydraulic Brake Fluids/liq For Hydraulic Trans Etc</t>
  </si>
  <si>
    <t>382000 Antifreezing Prep &amp; Prepared Deicing Fluids</t>
  </si>
  <si>
    <t>401110 New Pneumatic Tires Of Rubber, For Motor Cars</t>
  </si>
  <si>
    <t>401120 New Pneumatic Tires Of Rubber, For Buses Or Trucks</t>
  </si>
  <si>
    <t>401210 Retreaded Tires Of Rubber</t>
  </si>
  <si>
    <t>401211 Retreaded Tires Of Rubber, For Use On Motor Cars</t>
  </si>
  <si>
    <t>401212 Retreaded Tires Of Rubber, For Use On Buses/trucks</t>
  </si>
  <si>
    <t>401219 Retreaded Tires Of Rubber, Nesoi</t>
  </si>
  <si>
    <t>401310 Inner Tubes Of Rubber For Mot Cars, Buses &amp; Trucks</t>
  </si>
  <si>
    <t>401693 Gasket, Washers &amp; Other Seals, Of Vulcanized Rub</t>
  </si>
  <si>
    <t>681310 Brake Linings A Pads, Asbestos, Oth Minrls, Celuls</t>
  </si>
  <si>
    <t>681320 Oth Friction Materl, Asbestos</t>
  </si>
  <si>
    <t>681381 Brake Linings A Pads, Nt Asbestos, Oth Minrls, Cel</t>
  </si>
  <si>
    <t>681389 Oth Friction Materl,  Oth Minrls, Celluls,nes</t>
  </si>
  <si>
    <t>681390 Oth Friction Materl, Asbestos, Oth Minrls, Celluls</t>
  </si>
  <si>
    <t>700711 Toughnd Safety Gls Of Size A Shape For Vehcls Etc</t>
  </si>
  <si>
    <t>700721 Laminated Safety Glass For Vehicles, Aircraft Etc.</t>
  </si>
  <si>
    <t>700910 Rear-view Mirrors For Vehicles</t>
  </si>
  <si>
    <t>732010 Leaf Springs And Leaves Therefor, Of Iron Or Steel</t>
  </si>
  <si>
    <t>830120 Locks Of A Kind Used On Motor Vehicles, Base Metal</t>
  </si>
  <si>
    <t>830230 Oth Bs Metl Mountngs Fttngs Etc For Motor Vehicles</t>
  </si>
  <si>
    <t>840734 Spark-igntn Recprcting Piston Engine Etc &amp;gt; 1000 cc</t>
  </si>
  <si>
    <t>840820 Compression-igntn Int Combustion Piston Engine Etc</t>
  </si>
  <si>
    <t>840991 Spark-ignition Int Combustion Piston Eng Pts Nesoi</t>
  </si>
  <si>
    <t>840999 Spark-ignition Reciprocating Int Com Pistn Eng Pts</t>
  </si>
  <si>
    <t>841330 Fuel, Lub/cooling Med Pumps For Int Comb Pistn Eng</t>
  </si>
  <si>
    <t>841520 Automotive Air Conditioners</t>
  </si>
  <si>
    <t>842123 Oil Or Fuel Filters For Internal Combustion Engine</t>
  </si>
  <si>
    <t>842131 Intake Air Filters For Internal Combustion Engines</t>
  </si>
  <si>
    <t>842549 Jacks, Nesoi; Hoists For Raising Vehicles, Nesoi</t>
  </si>
  <si>
    <t>842691 Lifting Or Handling Machinery For Road Vehicles</t>
  </si>
  <si>
    <t>843110 Pts For Pulley Tackle, Hoist Ex Skip, Winches, Etc</t>
  </si>
  <si>
    <t>848220 Tapered Roll Brg, Incl Cone &amp; Roller Assemblies</t>
  </si>
  <si>
    <t>848240 Needle Roller Bearing,incl Cage &amp; Needle Rol Assem</t>
  </si>
  <si>
    <t>848250 Cylind Roller Bearing Incl Cage And Roll Assem Nes</t>
  </si>
  <si>
    <t>848310 Transmission Shafts (inc Cam-&amp;crank-shaft), Etc.</t>
  </si>
  <si>
    <t>850710 Lead-acid Batteries Of A Kind Used For Stg Engines</t>
  </si>
  <si>
    <t>850740 Nickel-iron Storage Batteries</t>
  </si>
  <si>
    <t>850790 Pts Elect Storage Batteries Inc Separators Thereof</t>
  </si>
  <si>
    <t>851110 Internal Combustion Engine Spark Plugs</t>
  </si>
  <si>
    <t>851120 Internal Combustion Engine Magnetos, Magneto-dynam</t>
  </si>
  <si>
    <t>851130 Distributors; Ignition Coils</t>
  </si>
  <si>
    <t>851140 Internal Combustion Engine Starter Motors</t>
  </si>
  <si>
    <t>851150 Internal Combustion Engine Generators, Nesoi</t>
  </si>
  <si>
    <t>851180 Elect Igntn/start Eq F Spark/comp Eng; Genrt Nesoi</t>
  </si>
  <si>
    <t>851190 Pts Elect Igntn/start Equip; Generators &amp; Cut-outs</t>
  </si>
  <si>
    <t>851220 Elect Lighting/visual Signlng Eq Ex For Bicycles</t>
  </si>
  <si>
    <t>851230 Electrical Sound Signaling Equipment For Mtr Vhl</t>
  </si>
  <si>
    <t>851240 Wndshield Wipr Dfrstr &amp; Dmstr For Cycle/mtr Vehcle</t>
  </si>
  <si>
    <t>851290 Pt Elect Lghtng/sgnlng Eq Wndshield Wpr Dfrstr Etc</t>
  </si>
  <si>
    <t>851993 Sound Reproducing Apparatus, Cassette Type, Nesoi</t>
  </si>
  <si>
    <t>852721 Radiobroadcast Receivers For Motor Vehicles W Rcos</t>
  </si>
  <si>
    <t>852729 Radiobroadcast Receivers For Motor Vehicles Nesoi</t>
  </si>
  <si>
    <t>854430 Insulated Wiring Sets For Vehicles Ships Aircraft</t>
  </si>
  <si>
    <t>8702 Motor Vehicle F Trnspt &amp;gt;ten Persons Includ Driver</t>
  </si>
  <si>
    <t>8703 Motor Cars &amp; Vehicles For Transporting Persons</t>
  </si>
  <si>
    <t>8704 Motor Vehicles For Transport Of Goods</t>
  </si>
  <si>
    <t>870710 Bodies F Mtr Car/vehicles For Transporting Persons</t>
  </si>
  <si>
    <t>870790 Bodies F Road Tractors And Motor Veh(pub Tran,etc)</t>
  </si>
  <si>
    <t>870810 Bumpers And Parts, For Motor Vehicles</t>
  </si>
  <si>
    <t>870821 Safety Seat Belts For Motor Vehicles</t>
  </si>
  <si>
    <t>870829 Pts &amp; Access Of Bodies Of Motor Vehicles, Nesoi</t>
  </si>
  <si>
    <t>870830 Brakes And Servo-breaks; Parts Thereof</t>
  </si>
  <si>
    <t>870831 Mounted Brake Linings For Motor Vehicles</t>
  </si>
  <si>
    <t>870839 Brakes And Servo-brakes &amp; Pts For Motor Vehicles</t>
  </si>
  <si>
    <t>870840 Gear Boxes For Motor Vehicles</t>
  </si>
  <si>
    <t>870850 Drive Axles With Differential For Motor Vehicles</t>
  </si>
  <si>
    <t>870860 Non-driving Axles &amp; Pts Thereof For Motor Vehicles</t>
  </si>
  <si>
    <t>870870 Road Wheels &amp; Pts &amp; Accessories For Motor Vehicles</t>
  </si>
  <si>
    <t>870880 Suspension Shock Absorbers For Motor Vehicles</t>
  </si>
  <si>
    <t>870891 Radiators For Motor Vehicles</t>
  </si>
  <si>
    <t>870892 Mufflers And Exhaust Pipes For Motor Vehicles</t>
  </si>
  <si>
    <t>870893 Clutches And Parts Thereof For Motor Vehicles</t>
  </si>
  <si>
    <t>870894 Steering Wheels, Columns &amp; Boxes F Motor Vehicles</t>
  </si>
  <si>
    <t>870895 Safety Airbags With Inflator System; Parts Thereof</t>
  </si>
  <si>
    <t>870899 Parts And Accessories Of Motor Vehicles, Nesoi</t>
  </si>
  <si>
    <t>871690 Pts Trailers, Semi-trailer &amp; Ot Veh N Mech Propeld</t>
  </si>
  <si>
    <t>902910 Revolution Counters, Production Counters, Etc</t>
  </si>
  <si>
    <t>902920 Speedometers And Tachometers; Stroboscopes</t>
  </si>
  <si>
    <t>902990 Pts For Revolution Counters, Odometer, Etc</t>
  </si>
  <si>
    <t>910400 Inst Panel Clk &amp; Clk Simlr,for Vehicle,aircrft,etc</t>
  </si>
  <si>
    <t>940120 Seats Of A Kind Used For Motor Vehicles</t>
  </si>
  <si>
    <t>940190 Parts Of Seats (ex Medical, Barber, Dental Etc)</t>
  </si>
  <si>
    <t>All ex. auto</t>
  </si>
  <si>
    <t>… with tariffs on Mexico autos</t>
  </si>
  <si>
    <t>… with tariffs on Canada autos</t>
  </si>
  <si>
    <t>Current date: 03/06/2025 10:04 AM (Eastern Standard Time)</t>
  </si>
  <si>
    <t>6603908100 Parts, Trim &amp; Access Of Heading 6601 Or 6602 Nesoi (kg)</t>
  </si>
  <si>
    <t>7601 Aluminum, Unwrought</t>
  </si>
  <si>
    <t>7604 Aluminum Bars, Rods And Profiles</t>
  </si>
  <si>
    <t>7605 Aluminum Wire</t>
  </si>
  <si>
    <t>7606 Aluminum Plates, Sheets &amp; Strip Over .2mm Thick</t>
  </si>
  <si>
    <t>7607 Aluminum Foil (back Or Not) Nov .2mm Th (ex Back)</t>
  </si>
  <si>
    <t>7608 Aluminum Tubes And Pipes</t>
  </si>
  <si>
    <t>7609 Aluminum Tube Or Pipe Fittings</t>
  </si>
  <si>
    <t>7610100010 Aluminum Windows And Their Frames (kg)</t>
  </si>
  <si>
    <t>7610100020 Aluminum Thresholds For Doors (kg)</t>
  </si>
  <si>
    <t>7610100030 Aluminum Doors (kg)</t>
  </si>
  <si>
    <t>761090 Aluminum Structures And Parts, Nesoi</t>
  </si>
  <si>
    <t>761490 Stranded Wire Etc, No Elec Insul Nesoi, Aluminum</t>
  </si>
  <si>
    <t>7615102015 Aluminum Cast Bkwre  Enmld Glzd Nonstick (no)</t>
  </si>
  <si>
    <t>7615102025 Cast Almnm Cking &amp; Kchn Wre Enmld Glzd, Nesoi (no)</t>
  </si>
  <si>
    <t>7615103015 Aluminum Bkwre,  Enmld, Glzed, Etc  Not Cast (no)</t>
  </si>
  <si>
    <t>7615103025 Aluminum Cooking &amp; Kitchen Ware Enameled Not Cast (no)</t>
  </si>
  <si>
    <t>7615105020 Cast Almnm Bakeware, Nt Enmled Glazed Etc (no)</t>
  </si>
  <si>
    <t>7615105040 Cast Aluminum Cooking Kitchen Ware Nt Enm Glz Etc (no)</t>
  </si>
  <si>
    <t>7615107125 Aluminum Cntrs Food Prep,bake,rehet/stor,.04-.22mm (no)</t>
  </si>
  <si>
    <t>7615107130 Aluminum Bkwre Nt Cast Nt Enameled/glazed (no)</t>
  </si>
  <si>
    <t>7615107155 Aluminum Cookware Nesoi Nt Cast Nt Enameled/glazed (no)</t>
  </si>
  <si>
    <t>7615107180 Other Aluminum Kitchen Ware, Nesoi (no)</t>
  </si>
  <si>
    <t>7615109100 Alum Tble Ktchn Oth Hshold Artcls And Pts Thereof (kg)</t>
  </si>
  <si>
    <t>7615200000 Aluminum Sanitary Ware And Parts Thereof (kg)</t>
  </si>
  <si>
    <t>761699 Articles Of Aluminum, N.E.S.O.I.</t>
  </si>
  <si>
    <t>8302103000 Hinges And Parts For Motr Vehcls Ir/st, Alum, Zinc (kg)</t>
  </si>
  <si>
    <t>8302106030 Hinges And Parts Fr Doors, Irn/stl, Alum Or Zinc (kg)</t>
  </si>
  <si>
    <t>8302106060 Hinges And Parts For Furn, Cabinets Ir/st, Al, Zn (kg)</t>
  </si>
  <si>
    <t>8302106090 Hinges And Parts Nesoi Of Irn/stl, Alum Or Zinc (kg)</t>
  </si>
  <si>
    <t>8302200000 Castors, And Parts Thereof, Of Base Metal (kg)</t>
  </si>
  <si>
    <t>8302303010 Pneumtc Cyl Lift Low Etc; Mtr Vhcl; Ios,zn,al, Pts (no)</t>
  </si>
  <si>
    <t>8302303060 Oth Mntngs Fttngs Etc, Motor Vehc, Ios Zn Al Parts (kg)</t>
  </si>
  <si>
    <t>8302413000 Door Clsrs (exc Atmtc) A Pts, Bs Mtl, For Building (kg)</t>
  </si>
  <si>
    <t>8302416015 Doorstops Pls Knckrs Chns Kckpl Esc Ir St Al Or Zn (kg)</t>
  </si>
  <si>
    <t>8302416045 Door Hardware Nesoi, Iron, Steel, Aluminum Or Zinc (kg)</t>
  </si>
  <si>
    <t>8302416050 Hdwr For Curtains Draprs A Shades, Ir/st Al Or Zn (kg)</t>
  </si>
  <si>
    <t>8302416080 Othr Mountings/fittngs/etc Iron,steel,alumin,zinc (kg)</t>
  </si>
  <si>
    <t>8302423010 Pneumtc Cyl Lift Low Etc; Frniture; Ios Zn Al, Pts (no)</t>
  </si>
  <si>
    <t>8302423015 Drawer Slides For Furniture; Of Ios Aluminum Zinc (kg)</t>
  </si>
  <si>
    <t>8302423065 Oth Mountngs Fittings For Furniture; Of Ios Zn Al (kg)</t>
  </si>
  <si>
    <t>8302496035 Pneumtc Cyl Lift Low Etc; Oth; Ios Zn Al, Pts Thrf (no)</t>
  </si>
  <si>
    <t>8302496045 Oth Mntngs Fttngs Etc; Railwy Veh; Ios Zn Al, Pts (kg)</t>
  </si>
  <si>
    <t>8302496055 Oth Mntgs Fttgs; Air Vess Oth Nt Mv Ios Zn Al, Pts (kg)</t>
  </si>
  <si>
    <t>8302496085 Oth Mntngs Fttngs Etc Nesoi Ios Zn Alum, Pts Therf (kg)</t>
  </si>
  <si>
    <t>8302500000 Hat-racks Hat Pegs Brckts Etc Parts, Base Metal (kg)</t>
  </si>
  <si>
    <t>8302603000 Automatic Door Closers Of Base Metal (kg)</t>
  </si>
  <si>
    <t>8302609000 Parts Of Automatic Door Closers, Base Metal (kg)</t>
  </si>
  <si>
    <t>8305100050 Fittings For Looseleaf Binders, Files Nesoi Bs Mtl (kg)</t>
  </si>
  <si>
    <t>8306300000 Photo, Pctr A Sim Frames, Mirrors, Prts, Base Metl (kg)</t>
  </si>
  <si>
    <t>8414596590 Fans, Axial, Not For Use W/ Motor Vehicles, Nesoi (no)</t>
  </si>
  <si>
    <t>8415908025 Air Conditioning Evaporator Coils (no)</t>
  </si>
  <si>
    <t>8415908045 Parts Of Automotive Air Conditioners (kg)</t>
  </si>
  <si>
    <t>8415908085 Parts Of Air Conditioning Machines, Nesoi (kg)</t>
  </si>
  <si>
    <t>8418998005 Refrigeration Condensing Units, Not Exceeding 746w (no)</t>
  </si>
  <si>
    <t>8418998050 Parts Of Refrig-freez,sep Ext Door &amp; House Refrig (kg)</t>
  </si>
  <si>
    <t>8418998060 Parts,refrig,freezers &amp; Other Refrig Orfreez Equip (kg)</t>
  </si>
  <si>
    <t>8419505000 Heat Exchange Units, Nesoi (no)</t>
  </si>
  <si>
    <t>8419901000 Parts Of Instantaneous Or Storage Water Heaters (kg)</t>
  </si>
  <si>
    <t>8422900640 Parts Of The Household Type Dishwashing Machines (kg)</t>
  </si>
  <si>
    <t>8424909080 Pts Of Project/disperse/spray Mech Appliance,nesoi (kg)</t>
  </si>
  <si>
    <t>8473302000 Prts&amp;acces Of Printed Circuit Assemblies Head 8471 (no)</t>
  </si>
  <si>
    <t>8473305100 Pts &amp; Accessories Of Mach Of Heading Of 8471,nesoi (no)</t>
  </si>
  <si>
    <t>8479899599 Machines And Mechanical Appliances, Nesoi (no)</t>
  </si>
  <si>
    <t>8479908500 Parts Of Trash Compactors: Nesoi (no)</t>
  </si>
  <si>
    <t>8479909596 Parts Of Machines &amp; Mechanical Appliances, Nesoi (no)</t>
  </si>
  <si>
    <t>8481909060 Valve Bodies, Nesoi (kg)</t>
  </si>
  <si>
    <t>8481909085 Parts Of Taps, Cocks, Valves Etc, Nesoi (kg)</t>
  </si>
  <si>
    <t>8486900000 Parts &amp; Accessories For Mach/apps Of Hdg 8486 (no)</t>
  </si>
  <si>
    <t>8487900080 Mach Parts W/o Elec Feature Not Specified In Ch 84 (kg)</t>
  </si>
  <si>
    <t>8503009520 Electric Motor Parts, Nesoi (kg)</t>
  </si>
  <si>
    <t>8508700000 Vacuum Cleaner Parts (kg)</t>
  </si>
  <si>
    <t>8513902000 Flashlight Parts (kg)</t>
  </si>
  <si>
    <t>8515902000 Parts Of Welding Machines And Apparatus (no)</t>
  </si>
  <si>
    <t>8516905000 Microwave Oven Parts Of Subhead 8516.50, Nesoi (no)</t>
  </si>
  <si>
    <t>8516908050 Parts For Elec Cooking Stoves Ranges &amp; Ovens Nesoi (no)</t>
  </si>
  <si>
    <t>8517710000 Aerials,aerial Reflectors Of All Kinds; Parts (no)</t>
  </si>
  <si>
    <t>8517790000 Part Phone/oth Apparat Trans/recept Voice,img,data (no)</t>
  </si>
  <si>
    <t>8529907300 Pc Assem Parts,of Radar,rdio Nav Aid,nesoi (no)</t>
  </si>
  <si>
    <t>8529909760 Radio Remote Control Apparatus Parts, Nesoi (no)</t>
  </si>
  <si>
    <t>8536908585 Electrical Apparatus For Swch/protect Circts Nesoi (no)</t>
  </si>
  <si>
    <t>8538100000 Boards, Panels, Consoles Etc Of 8537 Less Apts (no)</t>
  </si>
  <si>
    <t>8541900000 Diode, Transistor &amp; Smlr Semiconductr Device Parts (no)</t>
  </si>
  <si>
    <t>8543908885 Electrical Machine Parts, Nesoi (no)</t>
  </si>
  <si>
    <t>8547900020 Electrical Conduit Tubing, Lined With Insulation (kg)</t>
  </si>
  <si>
    <t>8547900030 Electrical Conduit Lined With Insulation, Jnts Thd (kg)</t>
  </si>
  <si>
    <t>8547900040 Electrical Conduit Joints Lined W/ Insulation, Nes (kg)</t>
  </si>
  <si>
    <t>8708103010 Stampings Of Bumpers Of Head 8701 To 8705 (no)</t>
  </si>
  <si>
    <t>8708103020 Steel Stampings Of Bumpers Of Head 8701 To 8705 (no)</t>
  </si>
  <si>
    <t>8708103030 Aluminum Stampings Of Bumpers Of Head 8701 To 8705 (no)</t>
  </si>
  <si>
    <t>8708103040 Stampings Of Bumpers Of Head 8701 To 8705, Nesoi (no)</t>
  </si>
  <si>
    <t>8708103050 Bumpers, Other Than Stampings (no)</t>
  </si>
  <si>
    <t>8708106010 Stampings For Parts Of Bumpers, Head 8701 To 8705 (no)</t>
  </si>
  <si>
    <t>8708106050 Parts Of Bumpers, Nesoi, Of Headings 8701 To 8705 (no)</t>
  </si>
  <si>
    <t>8708292100 Body Stampings For Tractors Suitable For Agricult. (no)</t>
  </si>
  <si>
    <t>8708292120 Body Stampings Of Steel For Agricultural Tractors (no)</t>
  </si>
  <si>
    <t>8708292130 Body Stampings Of Aluminum For Agricultur Tractors (no)</t>
  </si>
  <si>
    <t>8708292140 Body Stampings For Agricultural Tractors, Nesoi (no)</t>
  </si>
  <si>
    <t>8708295160 Other Pts And Acc,nesoi,of Bodies Hdg 8701 To 8705 (no)</t>
  </si>
  <si>
    <t>8708806590 Othr Parts For Suspension System,nesoi (no)</t>
  </si>
  <si>
    <t>8708996890 Parts Of Motor Veh,nesoi 8701-8705:ot Prts Pwr Trn (no)</t>
  </si>
  <si>
    <t>8716805010 Industrial Hand Trucks (no)</t>
  </si>
  <si>
    <t>8807300060 Other Parts,nesoi,of Military Airplanes/helicoptrs (kg)</t>
  </si>
  <si>
    <t>9013908000 Parts For Liquid Crystal Devices, Nesoi (no)</t>
  </si>
  <si>
    <t>9031909195 Pts,measure/check Inst/appln&amp;mach, Nesoi (kg)</t>
  </si>
  <si>
    <t>9401999081 Seat Parts, Nesoi (no)</t>
  </si>
  <si>
    <t>940310 Metal Furniture Except Seats, Used In Offices</t>
  </si>
  <si>
    <t>940320 Metal Furniture Nesoi</t>
  </si>
  <si>
    <t>9403991040 Parts Of Furniture Use For Motor Vehicles Of Metal (kg)</t>
  </si>
  <si>
    <t>9403999010 Parts For Cribs, Toddler Beds, Bassinets Etc Nesoi (no)</t>
  </si>
  <si>
    <t>9403999015 Parts For Play Yards/oth Enclosures Children Nesoi (no)</t>
  </si>
  <si>
    <t>9403999020 Welded Wire Rack Decking (kg)</t>
  </si>
  <si>
    <t>9403999040 Parts For Steel Racks Of Stat Nbr 9403.20.0082,nes (kg)</t>
  </si>
  <si>
    <t>9403999045 Furniture Parts Of Metal, Nesoi (kg)</t>
  </si>
  <si>
    <t>9405994020 Lampposts And Bases Of Lampposts, Of Aluminum (no)</t>
  </si>
  <si>
    <t>9506114080 Snow Skis, Nesoi (prs)</t>
  </si>
  <si>
    <t>9506514000 Lawn-tennis Rackets, Not Strung (no)</t>
  </si>
  <si>
    <t>9506516000 Parts And Accessories For Lawn-tennis (no)</t>
  </si>
  <si>
    <t>9506594040 Badminton Rackets And Racket Frames (no)</t>
  </si>
  <si>
    <t>9506702090 Roller Skates,nesoi, And Parts And Accessories (no)</t>
  </si>
  <si>
    <t>9506910010 Excercise Cycles (no)</t>
  </si>
  <si>
    <t>9506910020 Excercise Rowing Machines (no)</t>
  </si>
  <si>
    <t>9506910030 Gymanasium, Or Oth Exercise Art &amp; Equp &amp; Pts,nesoi (no)</t>
  </si>
  <si>
    <t>9506990510 Bow And Bow Parts (no)</t>
  </si>
  <si>
    <t>9506990520 Arrows And Arrow Parts (no)</t>
  </si>
  <si>
    <t>9506990530 Archery Article &amp; Equip &amp; Parts Etc, Nesoi (no)</t>
  </si>
  <si>
    <t>9506991500 Baseball Articles &amp; Equip, Exc Balls &amp; Pts Etc. (no)</t>
  </si>
  <si>
    <t>9506992000 Football, Soccer &amp; Polo Articles &amp; Equip &amp; Pts Etc (no)</t>
  </si>
  <si>
    <t>9506992580 Hockey Articles&amp;equip, Exc Balls,skates&amp;ice-sticks (no)</t>
  </si>
  <si>
    <t>9506992800 Lacrosse Sticks (no)</t>
  </si>
  <si>
    <t>9506995500 Swimming Pools And Wading Pools And Parts And Ther (no)</t>
  </si>
  <si>
    <t>9506996080 Articles &amp; Equip For Gymnastics, Nesoi (no)</t>
  </si>
  <si>
    <t>9507302000 Fishing Reels Valued Not Over $2.70 Each (no)</t>
  </si>
  <si>
    <t>9507304000 Fishing Reels Valued Over $2.70 But Not Over $8.45 (no)</t>
  </si>
  <si>
    <t>9507306000 Fishing Reels Valued Over $8.45 Each (no)</t>
  </si>
  <si>
    <t>9507308000 Fishing Reels Parts And Accessories (no)</t>
  </si>
  <si>
    <t>9507906000 Fishing Landing Nets, Butterfly Nets &amp; Similar Net (no)</t>
  </si>
  <si>
    <t>9603908050 Brooms,brushes,squeegees,etc,nesoi (no)</t>
  </si>
  <si>
    <t>… with aluminum tariffs</t>
  </si>
  <si>
    <t>Tariff</t>
  </si>
  <si>
    <t>Duties collected / total imports</t>
  </si>
  <si>
    <t>With 232 tariffs</t>
  </si>
  <si>
    <t>9406900190 Prefabricated Buildings, Nesoi (no)</t>
  </si>
  <si>
    <t>9406900150 Animal Sheds Of Plastic (no)</t>
  </si>
  <si>
    <t>9406900130 Prefabricated Buildings Of Metal (no)</t>
  </si>
  <si>
    <t>9406900120 Greenehouses Prefab Bldings Of Metal Nt Commercial (no)</t>
  </si>
  <si>
    <t>9406900110 Commercial Greenhouses, Prefabrictd Bldng Of Metal (no)</t>
  </si>
  <si>
    <t>940620 Modular Building Units, Of Steel</t>
  </si>
  <si>
    <t>9405994000 Lamps Parts Except Of Brass, Nesoi (x)</t>
  </si>
  <si>
    <t>9405992000 Lamps Parts Of Brass (kg)</t>
  </si>
  <si>
    <t>854790 Inslt Fit Ex Ceram/plas;elec Cond Tb/jnt,bmtl Etc</t>
  </si>
  <si>
    <t>843290 Agric Hort/forest Machy &amp; Lawn/ground Roller Parts</t>
  </si>
  <si>
    <t>843210 Plows For Soil Preparation Or Cultivation</t>
  </si>
  <si>
    <t>843149 Parts And Attachments Nesoi For Derricks Etc.</t>
  </si>
  <si>
    <t>843142 Bulldozer Or Angledozer Blades</t>
  </si>
  <si>
    <t>843131 Parts Of Elevators, Exc Cont Action,sk Hoist,escal</t>
  </si>
  <si>
    <t>7326908688 Articles Of Iron Or Steel, Nesoi (kg)</t>
  </si>
  <si>
    <t>7326908676 Metal Handles For Brooms,mops Paint Applicators (no)</t>
  </si>
  <si>
    <t>7326908675 Paint Roller Frames Of Iron Or Steel, Except Wire (no)</t>
  </si>
  <si>
    <t>7326908660 Ladders Of Iron Or Steel (no)</t>
  </si>
  <si>
    <t>7326908645 Other Articles Of Iron Or Steel, Barbed Tape (kg)</t>
  </si>
  <si>
    <t>7326908635 Iron/steel Fence Posts W/corrugations,knobs,studs (kg)</t>
  </si>
  <si>
    <t>7326908630 Hangers A Sim Supprts For Tubes A Pipes, Irn/steel (kg)</t>
  </si>
  <si>
    <t>7326908610 Laminated Goods Of Specific Kind, Iron Or Steel (kg)</t>
  </si>
  <si>
    <t>7326908605 Rods For Electrical Grounding, Of Iron Or Steel (kg)</t>
  </si>
  <si>
    <t>7326906000 Oth Artic Ios, Ctd Or Pltd W Prec Metal, Nesoi (no)</t>
  </si>
  <si>
    <t>7326904500 Horse And Mule Shoes Of Iron Or Steel (kg)</t>
  </si>
  <si>
    <t>7326903500 Containers, Personal, Iron Or Steel (doz)</t>
  </si>
  <si>
    <t>7326902500 Cable/inner Wire For Calpr &amp; Cntlvr Brakes &amp; Casng (kg)</t>
  </si>
  <si>
    <t>7326901000 Other Articles Of Tinplate, Nesoi (not Household) (no)</t>
  </si>
  <si>
    <t>732620 Articles Of Iron Or Steel Wire Nesoi</t>
  </si>
  <si>
    <t>732619 Oth Artic Ios Frgd Or Stmpd, Nt Furth Wrkd, Nesoi</t>
  </si>
  <si>
    <t>732611 Grndng Bls A Sim Artic Fr Mills Frgd/stmpd Of Ios</t>
  </si>
  <si>
    <t>7325995000 Other Cast Articles Of Steel (kg)</t>
  </si>
  <si>
    <t>7325991000 Other Cast Iron Articles Nesoi (kg)</t>
  </si>
  <si>
    <t>732591 Grinding Balls A Sim Artic For Mills, Cst, Ios Nes</t>
  </si>
  <si>
    <t>732490 Other Sanitary Ware, Including Parts, Irn/st Nesoi</t>
  </si>
  <si>
    <t>732429 Baths Of Iron Or Steel, Other Than Cast Iron</t>
  </si>
  <si>
    <t>732410 Sinks And Wash Basins Of Stainless Steel</t>
  </si>
  <si>
    <t>732399 HH Artcs/pts Nesoi Nt Enmld Irn Nt Cst Stl Nt Stls</t>
  </si>
  <si>
    <t>732394 HH Artcs A Pts Nesoi Enmld Irn Nt Cst Stl Nt Stnls</t>
  </si>
  <si>
    <t>732393 Table, Kitchen Etc Articles &amp; Pts, Stainless Steel</t>
  </si>
  <si>
    <t>732310 Ios Wool, Scouring Pads, Gloves Etc, Iron Or Steel</t>
  </si>
  <si>
    <t>732290 Air Htrs A Hot Air Dist Nt Elec Htd Wfan, Prts Ios</t>
  </si>
  <si>
    <t>732219 Radiators For Cntrl Htng And Parts, Ios Exc Cstirn</t>
  </si>
  <si>
    <t>7321906090 Parts Othr Nonelctrc Ckng Applncs, Iron Or Steel (no)</t>
  </si>
  <si>
    <t>7321906060 Parts Of Cook App &amp; Plate Warmers Iron/steel Nesoi (no)</t>
  </si>
  <si>
    <t>7321906040 Shelving And Racks For Cooking Ovens, Iron/steel (no)</t>
  </si>
  <si>
    <t>7321906030 Parts Other Ckng Appl A Plt Wrmrs Ios (x)</t>
  </si>
  <si>
    <t>7321905000 Other Parts For Articles In Subheading 7321.11.30 (no)</t>
  </si>
  <si>
    <t>7321904000 Dr Pnls W Inr O Otr Pnl/wndw/insl,sbhdg 7321.11.3 (no)</t>
  </si>
  <si>
    <t>7321902000 Top Surfce Pnls W/wo Brnrs/cntrls,sbhdg 7321.11.30 (no)</t>
  </si>
  <si>
    <t>7321901000 Cooking Chambers,assmbld Or Not,subhdg 7321.11.30 (no)</t>
  </si>
  <si>
    <t>732189 Nonelectric Domestic Appl, Of Iron Or Steel, Nesoi</t>
  </si>
  <si>
    <t>7321825000 Oth Non-port Domestc Appl, Ios For Liquid Fuel Nes (no)</t>
  </si>
  <si>
    <t>7321821000 Oth Port Domestic Appl, Ios, For Liquid Fuel, Nes (no)</t>
  </si>
  <si>
    <t>7321815000 Oth Non-port Domestic Appl Ios Nesoi For Gas Fuel (no)</t>
  </si>
  <si>
    <t>7321811000 Oth Port Domestc Appl, Ios Nesoi For Gas Fuel (no)</t>
  </si>
  <si>
    <t>732119 Cook App &amp; Plate Warmrs, Nonelec, Of Irn/stl Nesoi</t>
  </si>
  <si>
    <t>732112 Cookng Applncs And Plt Wrmrs, Irn/stl For Liq Fuel</t>
  </si>
  <si>
    <t>7321116000 NNprtbl Cookng Applncs A Plte Wmrs Nesoi Ios Gas (no)</t>
  </si>
  <si>
    <t>7321113050 Nonporbl Cook Stoves Or Ranges Ios For Gas Ex 80cm (no)</t>
  </si>
  <si>
    <t>7321113020 Nonporbl Cook Stove/range For Gas Ex 70, Nt Ex 80 (no)</t>
  </si>
  <si>
    <t>7321113010 Nonporbl Cook Stove Or Range Fr Gas W Nt Exc 70cm (no)</t>
  </si>
  <si>
    <t>7321113000 Nonportbl Cookng Stoves Or Ranges Ios For Gas (no)</t>
  </si>
  <si>
    <t>7321111060 Othr Prtbl Ckng Applncs/plte Wmrs Gas O Gas &amp; Othr (no)</t>
  </si>
  <si>
    <t>7321111030 Portbl Stoves &amp; Ranges, Gas Or Gas And Other Fuels (no)</t>
  </si>
  <si>
    <t>7321111000 Portbl Cookng Applncs And Plte Wmrs Ios Fr Gasfuel (no)</t>
  </si>
  <si>
    <t>732090 Springs Nesoi Of Iron Or Steel</t>
  </si>
  <si>
    <t>732020 Helical Springs Of Iron Or Steel</t>
  </si>
  <si>
    <t>7320109060 Leaf Springs And Lvs Therefor, Oth, Oth, Iron/stl (kg)</t>
  </si>
  <si>
    <t>7320109015 Leaf Sprngs Ind Lvs Of 1.6MM O More Thk, Of I/stl (kg)</t>
  </si>
  <si>
    <t>7320106060 Leaf Springs, Veh Susp, Other, Of Iron Or Steel (kg)</t>
  </si>
  <si>
    <t>7320106015 Leaf Sprg Mot Veh Sus, Lvs 1.6MM O More Thk, I/stl (kg)</t>
  </si>
  <si>
    <t>7320103000 Leaf Sprg Veh Susp, Mot Veh 4 Met Ton Or Ls, I/stl (kg)</t>
  </si>
  <si>
    <t>7319909000 Knitting Needles And Similar Articles, Irn/stl Nes (no)</t>
  </si>
  <si>
    <t>7319901000 Sewing, Darning Or Embroidery Needles, Iron Or Stl (ths)</t>
  </si>
  <si>
    <t>731940 Safety Pins And Other Pins Of Iron Or Steel</t>
  </si>
  <si>
    <t>731829 Oth Non-threaded Articles (fastnrs) Irn/stl Nesoi</t>
  </si>
  <si>
    <t>731824 Cotters And Cotter Pins, Of Iron Or Steel</t>
  </si>
  <si>
    <t>731823 Rivets Of Iron Or Steel</t>
  </si>
  <si>
    <t>731822 Washers Other Than Lock Washers, Iron Or Steel</t>
  </si>
  <si>
    <t>731821 Spring Washers And Oth Lock Washers, Iron Or Steel</t>
  </si>
  <si>
    <t>731819 Threaded Articles Of Iron Or Steel, Nesoi</t>
  </si>
  <si>
    <t>731816 Nuts Of Iron Or Steel</t>
  </si>
  <si>
    <t>731815 Threaded Screws And Bolts Nesoi Of Iron Or Steel</t>
  </si>
  <si>
    <t>7318145000 Self-tapping Screws Irn/stl Thread Diam 6mm Or Mor (kg)</t>
  </si>
  <si>
    <t>7318141000 Self-tapping Screws Irn/stl Thread Diam Ls Thn 6mm (kg)</t>
  </si>
  <si>
    <t>731813 Screw Hooks And Screw Rings Of Iron Or Steel</t>
  </si>
  <si>
    <t>731812 Other Wood Screws Of Iron Or Steel, Threaded</t>
  </si>
  <si>
    <t>731811 Coach Screws, Threaded, Of Iron Or Steel</t>
  </si>
  <si>
    <t>7317 Nails, Tacks, Drawing Pins Etc Of Iron Or Steel</t>
  </si>
  <si>
    <t>731600 Anchors, Grapnels And Parts Thereof, Of Iron/steel</t>
  </si>
  <si>
    <t>731590 Parts Of Irn/stl Chain Nesoi</t>
  </si>
  <si>
    <t>7315895000 Other Irn/stl Chain Nesoi, Not W Round Links (kg)</t>
  </si>
  <si>
    <t>7315893000 Oth Ir/stl Chain Nesoi, Round Links Ov 8mm In Diam (kg)</t>
  </si>
  <si>
    <t>7315891000 Oth Ir/st Chain Nesoi Rnd Links, Nov 8mm In Diam (kg)</t>
  </si>
  <si>
    <t>7315827000 Welded Lnk Chan, Nesoi Ir/nal St Ov 10mm In Diam (kg)</t>
  </si>
  <si>
    <t>7315825000 Welded Link Chain Nesoi Ir/nal Stl Nov 10mm Diam (kg)</t>
  </si>
  <si>
    <t>7315823000 Welded Link Chain Nesoi Aly Stl Over 10mm In Diam (kg)</t>
  </si>
  <si>
    <t>7315821000 Welded Link Chain Nesoi Aly Stl Nov 10mm Diamtr (kg)</t>
  </si>
  <si>
    <t>731581 Stud Link Chain Of Iron Or Steel</t>
  </si>
  <si>
    <t>7315205000 Skid Chain Of Iron Or Steel Over 8mm In Diameter (kg)</t>
  </si>
  <si>
    <t>7315201000 Skid Chain Of Iron Or Steel Not Over 8mm In Diamtr (kg)</t>
  </si>
  <si>
    <t>731519 Parts Of Articulated Link Chain Of Iron Or Steel</t>
  </si>
  <si>
    <t>731512 Artcltd Lnk Chain Nt Rllr Chain, Iron Or Steel</t>
  </si>
  <si>
    <t>731511 Roller Chain Of Iron Or Steel</t>
  </si>
  <si>
    <t>731450 Expanded Metal, Iron Or Steel</t>
  </si>
  <si>
    <t>7314496000 Oth Grill, Netng, Fencng, Ios Nesoi Cut To Shape (kg)</t>
  </si>
  <si>
    <t>7314493000 Oth Grill Nettng Fencng Irn/stl Not Cut To Shape (kg)</t>
  </si>
  <si>
    <t>731442 Grill Netting Fencing, Plastic Coated Ios Wr Nesoi</t>
  </si>
  <si>
    <t>731441 Oth Grill, Nettg Fncg Ios Ctd/pl W Zn Nesoi Nt Wld</t>
  </si>
  <si>
    <t>731439 Oth Grll Nttng A Fncng Wldd At Intrsct Ios Nt Glvn</t>
  </si>
  <si>
    <t>7314315000 Grill-netting Iron/steel Weld Intrsctn Pltd/ctd Zn (kg)</t>
  </si>
  <si>
    <t>7314311000 Wire Fencng Ir/stl Ctd/pltd W Zn, Welded At Intrsc (kg)</t>
  </si>
  <si>
    <t>731420 Grill Netting Fencing Wld Ir/st Wr 3mmcs 100cm2msh</t>
  </si>
  <si>
    <t>7314190100 Woven Cloth Items Of Iron Or Steel, Exc Stainless (m2)</t>
  </si>
  <si>
    <t>7314149000 Woven Stainless Stl Wire Mesh Gt 36 Line Cm,nesoi (m2)</t>
  </si>
  <si>
    <t>7314146000 Oth Fordriner Wire,oth Wvn Clth Stnls Stl,36-94 Cm (m2)</t>
  </si>
  <si>
    <t>7314143000 Fourdrinier Wires,oth Wvn Cloth Stnls Stl Gt 94 Cm (m2)</t>
  </si>
  <si>
    <t>7314142000 Wvn Stnles Steel,mesh (12-36) Wire Lineal Cm;nesoi (m2)</t>
  </si>
  <si>
    <t>7314141000 Wvn Stnls Steel Clth,mesh Lt 12 Wireline Cm,nesoi (m2)</t>
  </si>
  <si>
    <t>7314129000 Wvn Stnls Stl Wre Fr Mach Mesh Gt 36 Line Cm Nesoi (m2)</t>
  </si>
  <si>
    <t>7314126000 Oth Fourdriner Wire,endles Bnds Stnls Stl,36-94 Cm (m2)</t>
  </si>
  <si>
    <t>7314123000 Fourdrinier Wires,endless Bands Stnls Stl,gt 94 Cm (m2)</t>
  </si>
  <si>
    <t>7314122000 Wvn Stnls Stl For Mach,mesh (12-36) Wire Lineal Cm (m2)</t>
  </si>
  <si>
    <t>7314121000 Wvn Stnls Stl Clth For Mach,mesh Lt 12 Wireline Cm (m2)</t>
  </si>
  <si>
    <t>731300 Barbed Wire And Twisted Wire For Fencing, Iron/stl</t>
  </si>
  <si>
    <t>731290 Plaited Bands, Slings Etc, Iron Or Steel Nesoi</t>
  </si>
  <si>
    <t>731210 Stranded Wire, Rope Etc, No Elect Insul, Ir Or St</t>
  </si>
  <si>
    <t>731100 Contnrs Fr Cmprssd O Lqfd Gas Of Iron O Steel</t>
  </si>
  <si>
    <t>731029 Tanks Csks Drms Cns Bxs Etc Ios Nesoi Und 50 Ltr</t>
  </si>
  <si>
    <t>731021 Cans To Be Soldered/crimped Closed Ir/st Un 50 Ltr</t>
  </si>
  <si>
    <t>731010 Tanks Etc, Capacity Notun50notov300 Liter, Ir &amp; St</t>
  </si>
  <si>
    <t>730900 Tanks Etc, Over 300 Liter Capacity, Iron Or Steel</t>
  </si>
  <si>
    <t>7308909590 Structures And Parts Etc Nesoi Iron Or Steel (kg)</t>
  </si>
  <si>
    <t>7308909560 Architectural And Ornamental Work, Iron Or Steel (kg)</t>
  </si>
  <si>
    <t>7308909530 Sheet-metal Roofng Siding Flring Etc, Iron Or Stel (kg)</t>
  </si>
  <si>
    <t>7308907000 Steel Grating (kg)</t>
  </si>
  <si>
    <t>7308906000 Columns Pillars Posts Beams Girders Etc Nesoi (kg)</t>
  </si>
  <si>
    <t>7308903000 Columns Pillars Posts Beams Girders Etc Irn/nal St (kg)</t>
  </si>
  <si>
    <t>730840 Equip For Scafldg/shuttrg Proppg/pit-proppg Ir/stl</t>
  </si>
  <si>
    <t>730830 Drs, Wndws A Frms A Thrshlds Fr Drs, Iron Or Steel</t>
  </si>
  <si>
    <t>730820 Towers And Lattice Masts Of Iron Or Steel</t>
  </si>
  <si>
    <t>730810 Bridges And Bridge Sections Of Iron Or Steel</t>
  </si>
  <si>
    <t>7307995060 Oth Pipe Fittings Nes Al St Ex Stnls Machnd Tld Et (kg)</t>
  </si>
  <si>
    <t>7307995045 Oth Tube/pipe Fitt Nesoi I/nal Stl Mach, Tld, Proc (kg)</t>
  </si>
  <si>
    <t>7307995030 Oth Pipe Fittings Nes Ir/nal St Machnd Tld Pro Etc (kg)</t>
  </si>
  <si>
    <t>7307995015 Nipples, Pipe And Tube I/nal Steel Mach, Tld, Proc (kg)</t>
  </si>
  <si>
    <t>7307993000 Oth Pipe Fittings Nes Al St Ex Stnls Nt Machnd Etc (kg)</t>
  </si>
  <si>
    <t>7307991000 Other Pipe Fittings Nes Irn/nal Stl Nt Machnd Etc (kg)</t>
  </si>
  <si>
    <t>7307939060 Butt Welding Fittings Aly Stl Ex Stnl Dia 360mm Om (kg)</t>
  </si>
  <si>
    <t>7307939040 Butt Weld Fit, Ins Diam&amp;gt;=360mm, Irn/nnalloy, Nesoi (kg)</t>
  </si>
  <si>
    <t>7307939030 Butt Welding Fittings Ir/nal Stl Ins Diam 360mm Om (kg)</t>
  </si>
  <si>
    <t>7307939010 Butt Weld Fit,in Dia&amp;gt;=360mm,ir/nal,nt Mach/tld/prc (kg)</t>
  </si>
  <si>
    <t>7307936000 Butt Welding Fittings Aly Stl Ex Stnls Dim Lt 360m (kg)</t>
  </si>
  <si>
    <t>7307933000 Butt Welding Fittings Ir/nal Stl Ins Diam Lt 360mm (kg)</t>
  </si>
  <si>
    <t>7307929000 Threaded Elbows And Bends Of Ios (exc ss Cstir) (kg)</t>
  </si>
  <si>
    <t>7307923030 Sleeves (pipe Couplings), Alloy Steel Exc Stainles (kg)</t>
  </si>
  <si>
    <t>7307923010 Sleeves (pipe Couplings) Of Iron Or Nonalloy Steel (kg)</t>
  </si>
  <si>
    <t>7307915070 Flanges, Aly Stl Exc Stnls Nesoi Ins Diam 360mm Om (kg)</t>
  </si>
  <si>
    <t>7307915050 Flanges, Irn/naly Stl Nesoi W Insd Diam 360mm Ormr (kg)</t>
  </si>
  <si>
    <t>7307915030 Flanges, Aly Stl Exc Stnls Nesoi Ins Diam Lt 360mm (kg)</t>
  </si>
  <si>
    <t>7307915010 Flanges, Irn/naly Stl Nesoi W Insd Diam Lsth 360mm (kg)</t>
  </si>
  <si>
    <t>7307913000 Flanges, Aly Stl, Nt Stnls, Nt Machnd, Tld Or Proc (kg)</t>
  </si>
  <si>
    <t>7307911000 Flanges, Irn/nal Stl, Nt Machnd, Toold Or Processd (kg)</t>
  </si>
  <si>
    <t>730729 Stainless Steel Tube Or Pipe Fittings Nesoi</t>
  </si>
  <si>
    <t>730723 Stainless Steel Tube Or Pipe Butt Welding Fittings</t>
  </si>
  <si>
    <t>7307225000 Stainless Steel Pipe Elbows And Bends (kg)</t>
  </si>
  <si>
    <t>7307221000 Stainless Steel Sleeves (pipe Couplings) (kg)</t>
  </si>
  <si>
    <t>7307215000 Stainless Steel Flanges, Machnd, Toold Or Processd (kg)</t>
  </si>
  <si>
    <t>7307211000 Stainless Steel Flanges, Nt Machnd, Toold Or Procs (kg)</t>
  </si>
  <si>
    <t>7306 Tubes, Pipes &amp; Hollow Profiles Nesoi, Iron &amp; Steel</t>
  </si>
  <si>
    <t>7305 Tubes &amp; Pipes Nesoi, Ext Dia Ov406-4mm, Ir &amp; Steel</t>
  </si>
  <si>
    <t>7304 Tubes, Pipes Etc, Seamless, Iron Nesoi &amp; Steel</t>
  </si>
  <si>
    <t>730290 Railway Or Tramway Track Constr Matrl Of Ios Nesoi</t>
  </si>
  <si>
    <t>730240 Fish-plates And Sole Plates Of Iron Or Steel</t>
  </si>
  <si>
    <t>730230 Swtchblds, X-ing Frgs, Pt Rds And Oth Ios Xing Pcs</t>
  </si>
  <si>
    <t>730210 Railway Or Tramway Rails Of Iron Or Steel</t>
  </si>
  <si>
    <t>7301205000 Angles, Shapes And Sections, Welded, Alloy Steel (kg)</t>
  </si>
  <si>
    <t>7301201000 Angles, Shapes, Sections, Welded, Ios Na (kg)</t>
  </si>
  <si>
    <t>730110 Sheet Piling Of Iron Or Steel</t>
  </si>
  <si>
    <t>7229 Wire Of Alloy Steel Nesoi</t>
  </si>
  <si>
    <t>7228 Al Steel Nesoi Bars, Ang Etc; Hol Dr St Bars Etc</t>
  </si>
  <si>
    <t>7227 Bars &amp; Rods Alloy Steel Nesoi, H-r Irreg Coils</t>
  </si>
  <si>
    <t>7226 Fl-rl Alloy Steel Nesoi Un 600mm Wide</t>
  </si>
  <si>
    <t>7225 Fl-rl Alloy Steel Nesoi Nun 600mm Wide</t>
  </si>
  <si>
    <t>7224 Alloy Steel Nesoi In Ingots, Oth Pr Frm &amp; Semif Pr</t>
  </si>
  <si>
    <t>7223 Wire Of Stainless Steel</t>
  </si>
  <si>
    <t>7222 Bars &amp; Rods, St Steel Nesoi; Angles Etc, St Steel</t>
  </si>
  <si>
    <t>7221 Bars And Rods, Stnls Stl, Ht-rld, Irreg Coils</t>
  </si>
  <si>
    <t>7220 Fl-rl Stainless Steel Products, Under 600mm Wide</t>
  </si>
  <si>
    <t>7219 Fl-rl Stainless Steel Products, Not Und 600mm Wide</t>
  </si>
  <si>
    <t>7218 Stainless Steel In Ingots Etc &amp; Semifin Products</t>
  </si>
  <si>
    <t>7217 Wire Of Iron &amp; Nonalloy Steel</t>
  </si>
  <si>
    <t>721699 Angles Shapes Sections Iron/nonalloy Steel Nesoi</t>
  </si>
  <si>
    <t>721690 Angls Shps Sec Ios Na Nesoi</t>
  </si>
  <si>
    <t>721660 Angls Shps Sec Ios Na Cold-formed Or Cold-finished</t>
  </si>
  <si>
    <t>721650 Oth Angls Shps Sec Ios Na Hot-wkd</t>
  </si>
  <si>
    <t>721640 L Or T Sections Ir/nas Hot-wrkd, 80mm Hi Or More</t>
  </si>
  <si>
    <t>721633 H Sections Irn/nas, Hot-wrkd, 80mm Hi Or More</t>
  </si>
  <si>
    <t>721632 I Sec Ios Na Hot-wkd 80mm Ao High (standard Beams)</t>
  </si>
  <si>
    <t>721631 U Sec Ios Na Hot-wkd 80mm Or More High</t>
  </si>
  <si>
    <t>721622 T Sec Ios Na Hot-wkd Lss Th 80mm High</t>
  </si>
  <si>
    <t>721621 L Sec Ios Na Hot-wkd Lss Th 80mm High</t>
  </si>
  <si>
    <t>721610 U-i-h-sections Ir/nas Hot/wrkd Ls Thn 80mm High</t>
  </si>
  <si>
    <t>7215 Bars &amp; Rods, Iron &amp; Na Steel Nesoi</t>
  </si>
  <si>
    <t>7214 Bars &amp; Rods, Iron &amp; Na Steel Nesoi, H-r Etc</t>
  </si>
  <si>
    <t>7213 Bars &amp; Rods, Iron &amp; Na Steel, H-r Irreg Coils</t>
  </si>
  <si>
    <t>7212 Fl-rl Iron &amp; Na Steel Un 600mm Wd, Clad Etc</t>
  </si>
  <si>
    <t>7211 Fl-rl Iron &amp; Na Steel Un 600mm Wd, Not Clad Etc</t>
  </si>
  <si>
    <t>7210 Fl-rl Iron &amp; Na Steel Nun600mm Wd, Clad Etc</t>
  </si>
  <si>
    <t>7209 Fl-rl Iron &amp; Na Steel Nun600mm Wd Cold-rl, No Clad</t>
  </si>
  <si>
    <t>7208 Fl-rl Iron &amp; Na Steel Nun600mm Wd Hot-rl, Not Clad</t>
  </si>
  <si>
    <t>7207 Semifinished Products Of Iron Or Nonalloy Steel</t>
  </si>
  <si>
    <t>7206 Iron &amp; Nonalloy Steel In Ingots Etc Nesoi</t>
  </si>
  <si>
    <t>Current date: 03/06/2025 11:38 AM (Eastern Standard Time)</t>
  </si>
  <si>
    <t>Auto (USMCA-duty free)</t>
  </si>
  <si>
    <t>Auto (if everythings tariffed)</t>
  </si>
  <si>
    <t>Auto (USMCA-duty free) (-)</t>
  </si>
  <si>
    <t>Auto (if everythings tariffed) (+)</t>
  </si>
  <si>
    <t>… with steel tariffs</t>
  </si>
  <si>
    <t>Including auto breakdown</t>
  </si>
  <si>
    <t>First version</t>
  </si>
  <si>
    <t>… with 25% steel &amp; aluminum</t>
  </si>
  <si>
    <t>CH+CN+MX</t>
  </si>
  <si>
    <t>CH+CN+MX (no auto)</t>
  </si>
  <si>
    <t>CH+CN+MX+STEEL&amp;ALU (no auto)</t>
  </si>
  <si>
    <t>CH+CN+MX+STEEL&amp;ALU</t>
  </si>
  <si>
    <t>CH+CN+MX+EU</t>
  </si>
  <si>
    <t>CH+CN+MX+EU+STEEL &amp; ALU</t>
  </si>
  <si>
    <t>… with 10% on China (Feb. 4)</t>
  </si>
  <si>
    <t>… with 10% on China (Mar. 4)</t>
  </si>
  <si>
    <t>TRUMP (duties on dutiable imports only-%)</t>
  </si>
  <si>
    <t>CH+CN+MX (USMCA-compliant exemption)</t>
  </si>
  <si>
    <t>CH+CN+MX+STEEL&amp;ALU (USMCA-compliant exemption)</t>
  </si>
  <si>
    <t>… with 25% tariffs on non-USMCA compliant goods from Mexico</t>
  </si>
  <si>
    <t>… with 25% tariffs on non-USMCA compliant goods from Canada</t>
  </si>
  <si>
    <t>Including Steel &amp; alu</t>
  </si>
  <si>
    <t>Current date: 03/06/2025 5:39 PM (Eastern Standard Time)</t>
  </si>
  <si>
    <t>Measures: Customs Value (Gen) ($US)</t>
  </si>
  <si>
    <t>Rate Provision</t>
  </si>
  <si>
    <t>All Rate Provisions</t>
  </si>
  <si>
    <t>Free by legislation - GSP, NAFTA, USMCA, Civil Air, etc.</t>
  </si>
  <si>
    <t>Free by legislation - USMCA</t>
  </si>
  <si>
    <t>Method 1</t>
  </si>
  <si>
    <t>Method 2</t>
  </si>
  <si>
    <t>As of today (06/03/2025 - Method 1)</t>
  </si>
  <si>
    <t>As of today (06/03/2025 - Method 2)</t>
  </si>
  <si>
    <t>2024 level</t>
  </si>
  <si>
    <t>Feb 4: Tariffs on China (+10%)</t>
  </si>
  <si>
    <t>Mar. 4: Tariffs on China (+10%)</t>
  </si>
  <si>
    <t>Mar. 4: Tariffs on Canada (+25% all products + 10% on energy)</t>
  </si>
  <si>
    <t>Mar. 4: 'Summary_Final (ex_auto MCA)'!U3</t>
  </si>
  <si>
    <t>Mar. 6: Exemptions on USMCA compliant goods from Canada</t>
  </si>
  <si>
    <t>Mar. 6: Exemptions on USMCA compliant goods from Mexico</t>
  </si>
  <si>
    <t>Mar. 12: Tariffs on steel &amp; aluminum (incl. derivatives)</t>
  </si>
  <si>
    <t>…if 25% blanket tariffs on Canada &amp; Mexico reinstated</t>
  </si>
  <si>
    <t>… if 25% blanket tariffs on EU-goods</t>
  </si>
  <si>
    <t>Mar. 4: Tariffs on Mexico (+25% all products)</t>
  </si>
  <si>
    <t>Mar. 4: Tariffs on Canada (+10% on energy &amp; +25%)</t>
  </si>
  <si>
    <t>Potential total</t>
  </si>
  <si>
    <t>…with auto tariffs</t>
  </si>
  <si>
    <t>… with 25% tariffs on auto</t>
  </si>
  <si>
    <t>… with reciprocal tariffs</t>
  </si>
  <si>
    <t>Average effective tariff rate</t>
  </si>
  <si>
    <t>… with announced reciprocal tariffs (Apr. 2)</t>
  </si>
  <si>
    <t>April 3</t>
  </si>
  <si>
    <t>As of April 3</t>
  </si>
  <si>
    <t>... with 25% auto tariffs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</si>
</sst>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#"/>
    <numFmt numFmtId="166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1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EBFF"/>
        <bgColor indexed="64"/>
      </patternFill>
    </fill>
    <fill>
      <patternFill patternType="solid">
        <fgColor rgb="FFFFDD9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8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2">
    <xf numFmtId="0" fontId="0" fillId="0" borderId="0" xfId="0"/>
    <xf numFmtId="164" fontId="3" fillId="0" borderId="0" xfId="0" applyNumberFormat="1" applyFont="1" applyAlignment="1">
      <alignment vertical="top" shrinkToFit="1"/>
    </xf>
    <xf numFmtId="164" fontId="3" fillId="0" borderId="3" xfId="0" applyNumberFormat="1" applyFont="1" applyBorder="1" applyAlignment="1">
      <alignment vertical="top" shrinkToFit="1"/>
    </xf>
    <xf numFmtId="164" fontId="3" fillId="0" borderId="2" xfId="0" applyNumberFormat="1" applyFont="1" applyBorder="1" applyAlignment="1">
      <alignment vertical="top" shrinkToFit="1"/>
    </xf>
    <xf numFmtId="0" fontId="4" fillId="2" borderId="0" xfId="0" applyFont="1" applyFill="1"/>
    <xf numFmtId="3" fontId="3" fillId="2" borderId="0" xfId="0" applyNumberFormat="1" applyFont="1" applyFill="1" applyAlignment="1">
      <alignment vertical="top" shrinkToFit="1"/>
    </xf>
    <xf numFmtId="164" fontId="3" fillId="2" borderId="0" xfId="0" applyNumberFormat="1" applyFont="1" applyFill="1" applyAlignment="1">
      <alignment vertical="top" shrinkToFi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5" fillId="0" borderId="6" xfId="0" applyFont="1" applyBorder="1"/>
    <xf numFmtId="0" fontId="5" fillId="3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vertical="center"/>
    </xf>
    <xf numFmtId="0" fontId="0" fillId="4" borderId="6" xfId="0" applyFill="1" applyBorder="1" applyAlignment="1">
      <alignment vertical="center"/>
    </xf>
    <xf numFmtId="165" fontId="0" fillId="0" borderId="6" xfId="0" applyNumberFormat="1" applyBorder="1"/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vertical="center"/>
    </xf>
    <xf numFmtId="0" fontId="0" fillId="3" borderId="6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2" borderId="1" xfId="0" applyFont="1" applyFill="1" applyBorder="1"/>
    <xf numFmtId="0" fontId="0" fillId="2" borderId="1" xfId="0" applyFill="1" applyBorder="1"/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164" fontId="7" fillId="0" borderId="0" xfId="0" applyNumberFormat="1" applyFont="1"/>
    <xf numFmtId="164" fontId="1" fillId="0" borderId="0" xfId="0" applyNumberFormat="1" applyFont="1"/>
    <xf numFmtId="0" fontId="1" fillId="0" borderId="14" xfId="0" applyFont="1" applyBorder="1" applyAlignment="1">
      <alignment horizontal="center" vertical="center"/>
    </xf>
    <xf numFmtId="3" fontId="0" fillId="0" borderId="0" xfId="0" applyNumberFormat="1"/>
    <xf numFmtId="3" fontId="1" fillId="5" borderId="0" xfId="0" applyNumberFormat="1" applyFont="1" applyFill="1"/>
    <xf numFmtId="2" fontId="0" fillId="0" borderId="0" xfId="1" applyNumberFormat="1" applyFont="1"/>
    <xf numFmtId="164" fontId="0" fillId="0" borderId="0" xfId="1" applyNumberFormat="1" applyFont="1"/>
    <xf numFmtId="14" fontId="0" fillId="0" borderId="0" xfId="0" applyNumberFormat="1"/>
    <xf numFmtId="0" fontId="0" fillId="3" borderId="18" xfId="0" applyFill="1" applyBorder="1" applyAlignment="1">
      <alignment horizontal="center"/>
    </xf>
    <xf numFmtId="165" fontId="0" fillId="0" borderId="18" xfId="0" applyNumberFormat="1" applyBorder="1"/>
    <xf numFmtId="164" fontId="0" fillId="5" borderId="0" xfId="0" applyNumberFormat="1" applyFill="1"/>
    <xf numFmtId="0" fontId="0" fillId="0" borderId="0" xfId="0" applyAlignment="1">
      <alignment horizontal="center"/>
    </xf>
    <xf numFmtId="0" fontId="5" fillId="0" borderId="18" xfId="0" applyFont="1" applyBorder="1"/>
    <xf numFmtId="0" fontId="5" fillId="3" borderId="18" xfId="0" applyFont="1" applyFill="1" applyBorder="1" applyAlignment="1">
      <alignment horizontal="center"/>
    </xf>
    <xf numFmtId="0" fontId="5" fillId="4" borderId="18" xfId="0" applyFont="1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165" fontId="9" fillId="6" borderId="18" xfId="0" applyNumberFormat="1" applyFont="1" applyFill="1" applyBorder="1"/>
    <xf numFmtId="0" fontId="0" fillId="0" borderId="18" xfId="0" applyBorder="1"/>
    <xf numFmtId="0" fontId="10" fillId="0" borderId="23" xfId="0" applyFont="1" applyBorder="1"/>
    <xf numFmtId="0" fontId="10" fillId="3" borderId="23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10" fillId="4" borderId="23" xfId="0" applyFont="1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165" fontId="11" fillId="6" borderId="23" xfId="0" applyNumberFormat="1" applyFont="1" applyFill="1" applyBorder="1"/>
    <xf numFmtId="165" fontId="0" fillId="0" borderId="23" xfId="0" applyNumberFormat="1" applyBorder="1"/>
    <xf numFmtId="0" fontId="0" fillId="0" borderId="23" xfId="0" applyBorder="1"/>
    <xf numFmtId="166" fontId="0" fillId="0" borderId="0" xfId="1" applyNumberFormat="1" applyFont="1"/>
    <xf numFmtId="166" fontId="0" fillId="0" borderId="0" xfId="0" applyNumberFormat="1"/>
    <xf numFmtId="165" fontId="9" fillId="6" borderId="23" xfId="0" applyNumberFormat="1" applyFont="1" applyFill="1" applyBorder="1"/>
    <xf numFmtId="0" fontId="5" fillId="4" borderId="23" xfId="0" applyFont="1" applyFill="1" applyBorder="1" applyAlignment="1">
      <alignment vertical="center"/>
    </xf>
    <xf numFmtId="0" fontId="5" fillId="3" borderId="23" xfId="0" applyFont="1" applyFill="1" applyBorder="1" applyAlignment="1">
      <alignment horizontal="center"/>
    </xf>
    <xf numFmtId="0" fontId="5" fillId="0" borderId="23" xfId="0" applyFont="1" applyBorder="1"/>
    <xf numFmtId="3" fontId="0" fillId="5" borderId="0" xfId="0" applyNumberFormat="1" applyFill="1"/>
    <xf numFmtId="0" fontId="0" fillId="7" borderId="0" xfId="0" applyFill="1"/>
    <xf numFmtId="2" fontId="0" fillId="7" borderId="0" xfId="0" applyNumberFormat="1" applyFill="1"/>
    <xf numFmtId="164" fontId="0" fillId="7" borderId="0" xfId="1" applyNumberFormat="1" applyFont="1" applyFill="1"/>
    <xf numFmtId="0" fontId="0" fillId="7" borderId="0" xfId="0" applyFill="1" applyAlignment="1">
      <alignment horizontal="center"/>
    </xf>
    <xf numFmtId="2" fontId="0" fillId="7" borderId="0" xfId="1" applyNumberFormat="1" applyFont="1" applyFill="1"/>
    <xf numFmtId="0" fontId="10" fillId="0" borderId="35" xfId="0" applyFont="1" applyBorder="1"/>
    <xf numFmtId="0" fontId="10" fillId="3" borderId="35" xfId="0" applyFont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10" fillId="4" borderId="35" xfId="0" applyFont="1" applyFill="1" applyBorder="1" applyAlignment="1">
      <alignment vertical="center"/>
    </xf>
    <xf numFmtId="0" fontId="0" fillId="4" borderId="35" xfId="0" applyFill="1" applyBorder="1" applyAlignment="1">
      <alignment vertical="center"/>
    </xf>
    <xf numFmtId="165" fontId="0" fillId="0" borderId="35" xfId="0" applyNumberFormat="1" applyBorder="1"/>
    <xf numFmtId="0" fontId="0" fillId="0" borderId="35" xfId="0" applyBorder="1"/>
    <xf numFmtId="0" fontId="1" fillId="0" borderId="23" xfId="0" applyFont="1" applyBorder="1" applyAlignment="1">
      <alignment horizontal="center" vertical="center"/>
    </xf>
    <xf numFmtId="9" fontId="0" fillId="0" borderId="0" xfId="1" applyFont="1"/>
    <xf numFmtId="0" fontId="0" fillId="0" borderId="0" xfId="0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43" xfId="0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9FE0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100" b="1"/>
              <a:t>US: Average effective</a:t>
            </a:r>
            <a:r>
              <a:rPr lang="fr-FR" sz="1100" b="1" baseline="0"/>
              <a:t> </a:t>
            </a:r>
            <a:r>
              <a:rPr lang="fr-FR" sz="1100" b="1"/>
              <a:t>tariff</a:t>
            </a:r>
            <a:r>
              <a:rPr lang="fr-FR" sz="1100" b="1" baseline="0"/>
              <a:t> rate on imports</a:t>
            </a:r>
          </a:p>
          <a:p>
            <a:pPr>
              <a:defRPr/>
            </a:pPr>
            <a:r>
              <a:rPr lang="fr-FR" sz="1100" b="0" baseline="0"/>
              <a:t>%</a:t>
            </a:r>
            <a:endParaRPr lang="fr-FR" sz="11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2028761446488537E-2"/>
          <c:y val="8.8160377330240014E-2"/>
          <c:w val="0.90703484489493469"/>
          <c:h val="0.76915433890447515"/>
        </c:manualLayout>
      </c:layout>
      <c:areaChart>
        <c:grouping val="standard"/>
        <c:varyColors val="0"/>
        <c:ser>
          <c:idx val="0"/>
          <c:order val="0"/>
          <c:tx>
            <c:strRef>
              <c:f>'Summary_Final (ex_auto MCA) V2'!$E$3</c:f>
              <c:strCache>
                <c:ptCount val="1"/>
                <c:pt idx="0">
                  <c:v>Average effective tariff rate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cat>
            <c:numRef>
              <c:f>'Summary_Final (ex_auto MCA) V2'!$A$14:$A$139</c:f>
              <c:numCache>
                <c:formatCode>m/d/yyyy</c:formatCode>
                <c:ptCount val="126"/>
                <c:pt idx="0">
                  <c:v>366</c:v>
                </c:pt>
                <c:pt idx="1">
                  <c:v>731</c:v>
                </c:pt>
                <c:pt idx="2">
                  <c:v>1096</c:v>
                </c:pt>
                <c:pt idx="3">
                  <c:v>1461</c:v>
                </c:pt>
                <c:pt idx="4">
                  <c:v>1827</c:v>
                </c:pt>
                <c:pt idx="5">
                  <c:v>2192</c:v>
                </c:pt>
                <c:pt idx="6">
                  <c:v>2557</c:v>
                </c:pt>
                <c:pt idx="7">
                  <c:v>2922</c:v>
                </c:pt>
                <c:pt idx="8">
                  <c:v>3288</c:v>
                </c:pt>
                <c:pt idx="9">
                  <c:v>3653</c:v>
                </c:pt>
                <c:pt idx="10">
                  <c:v>4018</c:v>
                </c:pt>
                <c:pt idx="11">
                  <c:v>4383</c:v>
                </c:pt>
                <c:pt idx="12">
                  <c:v>4749</c:v>
                </c:pt>
                <c:pt idx="13">
                  <c:v>5114</c:v>
                </c:pt>
                <c:pt idx="14">
                  <c:v>5479</c:v>
                </c:pt>
                <c:pt idx="15">
                  <c:v>5844</c:v>
                </c:pt>
                <c:pt idx="16">
                  <c:v>6210</c:v>
                </c:pt>
                <c:pt idx="17">
                  <c:v>6575</c:v>
                </c:pt>
                <c:pt idx="18">
                  <c:v>6940</c:v>
                </c:pt>
                <c:pt idx="19">
                  <c:v>7305</c:v>
                </c:pt>
                <c:pt idx="20">
                  <c:v>7671</c:v>
                </c:pt>
                <c:pt idx="21">
                  <c:v>8036</c:v>
                </c:pt>
                <c:pt idx="22">
                  <c:v>8401</c:v>
                </c:pt>
                <c:pt idx="23">
                  <c:v>8766</c:v>
                </c:pt>
                <c:pt idx="24">
                  <c:v>9132</c:v>
                </c:pt>
                <c:pt idx="25">
                  <c:v>9497</c:v>
                </c:pt>
                <c:pt idx="26">
                  <c:v>9862</c:v>
                </c:pt>
                <c:pt idx="27">
                  <c:v>10227</c:v>
                </c:pt>
                <c:pt idx="28">
                  <c:v>10593</c:v>
                </c:pt>
                <c:pt idx="29">
                  <c:v>10958</c:v>
                </c:pt>
                <c:pt idx="30">
                  <c:v>11323</c:v>
                </c:pt>
                <c:pt idx="31">
                  <c:v>11688</c:v>
                </c:pt>
                <c:pt idx="32">
                  <c:v>12054</c:v>
                </c:pt>
                <c:pt idx="33">
                  <c:v>12419</c:v>
                </c:pt>
                <c:pt idx="34">
                  <c:v>12784</c:v>
                </c:pt>
                <c:pt idx="35">
                  <c:v>13149</c:v>
                </c:pt>
                <c:pt idx="36">
                  <c:v>13515</c:v>
                </c:pt>
                <c:pt idx="37">
                  <c:v>13880</c:v>
                </c:pt>
                <c:pt idx="38">
                  <c:v>14245</c:v>
                </c:pt>
                <c:pt idx="39">
                  <c:v>14610</c:v>
                </c:pt>
                <c:pt idx="40">
                  <c:v>14976</c:v>
                </c:pt>
                <c:pt idx="41">
                  <c:v>15341</c:v>
                </c:pt>
                <c:pt idx="42">
                  <c:v>15706</c:v>
                </c:pt>
                <c:pt idx="43">
                  <c:v>16071</c:v>
                </c:pt>
                <c:pt idx="44">
                  <c:v>16437</c:v>
                </c:pt>
                <c:pt idx="45">
                  <c:v>16802</c:v>
                </c:pt>
                <c:pt idx="46">
                  <c:v>17167</c:v>
                </c:pt>
                <c:pt idx="47">
                  <c:v>17532</c:v>
                </c:pt>
                <c:pt idx="48">
                  <c:v>17898</c:v>
                </c:pt>
                <c:pt idx="49">
                  <c:v>18263</c:v>
                </c:pt>
                <c:pt idx="50">
                  <c:v>18628</c:v>
                </c:pt>
                <c:pt idx="51">
                  <c:v>18993</c:v>
                </c:pt>
                <c:pt idx="52">
                  <c:v>19359</c:v>
                </c:pt>
                <c:pt idx="53">
                  <c:v>19724</c:v>
                </c:pt>
                <c:pt idx="54">
                  <c:v>20089</c:v>
                </c:pt>
                <c:pt idx="55">
                  <c:v>20454</c:v>
                </c:pt>
                <c:pt idx="56">
                  <c:v>20820</c:v>
                </c:pt>
                <c:pt idx="57">
                  <c:v>21185</c:v>
                </c:pt>
                <c:pt idx="58">
                  <c:v>21550</c:v>
                </c:pt>
                <c:pt idx="59">
                  <c:v>21915</c:v>
                </c:pt>
                <c:pt idx="60">
                  <c:v>22281</c:v>
                </c:pt>
                <c:pt idx="61">
                  <c:v>22646</c:v>
                </c:pt>
                <c:pt idx="62">
                  <c:v>23011</c:v>
                </c:pt>
                <c:pt idx="63">
                  <c:v>23376</c:v>
                </c:pt>
                <c:pt idx="64">
                  <c:v>23742</c:v>
                </c:pt>
                <c:pt idx="65">
                  <c:v>24107</c:v>
                </c:pt>
                <c:pt idx="66">
                  <c:v>24472</c:v>
                </c:pt>
                <c:pt idx="67">
                  <c:v>24837</c:v>
                </c:pt>
                <c:pt idx="68">
                  <c:v>25203</c:v>
                </c:pt>
                <c:pt idx="69">
                  <c:v>25568</c:v>
                </c:pt>
                <c:pt idx="70">
                  <c:v>25933</c:v>
                </c:pt>
                <c:pt idx="71">
                  <c:v>26298</c:v>
                </c:pt>
                <c:pt idx="72">
                  <c:v>26664</c:v>
                </c:pt>
                <c:pt idx="73">
                  <c:v>27029</c:v>
                </c:pt>
                <c:pt idx="74">
                  <c:v>27394</c:v>
                </c:pt>
                <c:pt idx="75">
                  <c:v>27759</c:v>
                </c:pt>
                <c:pt idx="76">
                  <c:v>28125</c:v>
                </c:pt>
                <c:pt idx="77">
                  <c:v>28490</c:v>
                </c:pt>
                <c:pt idx="78">
                  <c:v>28855</c:v>
                </c:pt>
                <c:pt idx="79">
                  <c:v>29220</c:v>
                </c:pt>
                <c:pt idx="80">
                  <c:v>29586</c:v>
                </c:pt>
                <c:pt idx="81">
                  <c:v>29951</c:v>
                </c:pt>
                <c:pt idx="82">
                  <c:v>30316</c:v>
                </c:pt>
                <c:pt idx="83">
                  <c:v>30681</c:v>
                </c:pt>
                <c:pt idx="84">
                  <c:v>31047</c:v>
                </c:pt>
                <c:pt idx="85">
                  <c:v>31412</c:v>
                </c:pt>
                <c:pt idx="86">
                  <c:v>31777</c:v>
                </c:pt>
                <c:pt idx="87">
                  <c:v>32142</c:v>
                </c:pt>
                <c:pt idx="88">
                  <c:v>32508</c:v>
                </c:pt>
                <c:pt idx="89">
                  <c:v>32873</c:v>
                </c:pt>
                <c:pt idx="90">
                  <c:v>33238</c:v>
                </c:pt>
                <c:pt idx="91">
                  <c:v>33603</c:v>
                </c:pt>
                <c:pt idx="92">
                  <c:v>33969</c:v>
                </c:pt>
                <c:pt idx="93">
                  <c:v>34334</c:v>
                </c:pt>
                <c:pt idx="94">
                  <c:v>34699</c:v>
                </c:pt>
                <c:pt idx="95">
                  <c:v>35064</c:v>
                </c:pt>
                <c:pt idx="96">
                  <c:v>35430</c:v>
                </c:pt>
                <c:pt idx="97">
                  <c:v>35795</c:v>
                </c:pt>
                <c:pt idx="98">
                  <c:v>36160</c:v>
                </c:pt>
                <c:pt idx="99">
                  <c:v>36525</c:v>
                </c:pt>
                <c:pt idx="100">
                  <c:v>36891</c:v>
                </c:pt>
                <c:pt idx="101">
                  <c:v>37256</c:v>
                </c:pt>
                <c:pt idx="102">
                  <c:v>37621</c:v>
                </c:pt>
                <c:pt idx="103">
                  <c:v>37986</c:v>
                </c:pt>
                <c:pt idx="104">
                  <c:v>38352</c:v>
                </c:pt>
                <c:pt idx="105">
                  <c:v>38717</c:v>
                </c:pt>
                <c:pt idx="106">
                  <c:v>39082</c:v>
                </c:pt>
                <c:pt idx="107">
                  <c:v>39447</c:v>
                </c:pt>
                <c:pt idx="108">
                  <c:v>39813</c:v>
                </c:pt>
                <c:pt idx="109">
                  <c:v>40178</c:v>
                </c:pt>
                <c:pt idx="110">
                  <c:v>40543</c:v>
                </c:pt>
                <c:pt idx="111">
                  <c:v>40908</c:v>
                </c:pt>
                <c:pt idx="112">
                  <c:v>41274</c:v>
                </c:pt>
                <c:pt idx="113">
                  <c:v>41639</c:v>
                </c:pt>
                <c:pt idx="114">
                  <c:v>42004</c:v>
                </c:pt>
                <c:pt idx="115">
                  <c:v>42369</c:v>
                </c:pt>
                <c:pt idx="116">
                  <c:v>42735</c:v>
                </c:pt>
                <c:pt idx="117">
                  <c:v>43100</c:v>
                </c:pt>
                <c:pt idx="118">
                  <c:v>43465</c:v>
                </c:pt>
                <c:pt idx="119">
                  <c:v>43830</c:v>
                </c:pt>
                <c:pt idx="120">
                  <c:v>44196</c:v>
                </c:pt>
                <c:pt idx="121">
                  <c:v>44561</c:v>
                </c:pt>
                <c:pt idx="122">
                  <c:v>44926</c:v>
                </c:pt>
                <c:pt idx="123">
                  <c:v>45291</c:v>
                </c:pt>
                <c:pt idx="124">
                  <c:v>45657</c:v>
                </c:pt>
                <c:pt idx="125">
                  <c:v>46022</c:v>
                </c:pt>
              </c:numCache>
            </c:numRef>
          </c:cat>
          <c:val>
            <c:numRef>
              <c:f>'Summary_Final (ex_auto MCA) V2'!$E$14:$E$139</c:f>
              <c:numCache>
                <c:formatCode>0.00</c:formatCode>
                <c:ptCount val="126"/>
                <c:pt idx="0">
                  <c:v>27.496661725980982</c:v>
                </c:pt>
                <c:pt idx="1">
                  <c:v>28.800650685906632</c:v>
                </c:pt>
                <c:pt idx="2">
                  <c:v>27.845262360051297</c:v>
                </c:pt>
                <c:pt idx="3">
                  <c:v>27.757053851343304</c:v>
                </c:pt>
                <c:pt idx="4">
                  <c:v>26.209536962911812</c:v>
                </c:pt>
                <c:pt idx="5">
                  <c:v>23.72309169749742</c:v>
                </c:pt>
                <c:pt idx="6">
                  <c:v>24.192652490732787</c:v>
                </c:pt>
                <c:pt idx="7">
                  <c:v>23.252899176347071</c:v>
                </c:pt>
                <c:pt idx="8">
                  <c:v>23.858337397442867</c:v>
                </c:pt>
                <c:pt idx="9">
                  <c:v>22.968738540091536</c:v>
                </c:pt>
                <c:pt idx="10">
                  <c:v>21.107885740435872</c:v>
                </c:pt>
                <c:pt idx="11">
                  <c:v>20.286463190756212</c:v>
                </c:pt>
                <c:pt idx="12">
                  <c:v>18.583209962924883</c:v>
                </c:pt>
                <c:pt idx="13">
                  <c:v>17.689021667084585</c:v>
                </c:pt>
                <c:pt idx="14">
                  <c:v>14.882440787641215</c:v>
                </c:pt>
                <c:pt idx="15">
                  <c:v>12.481724547527097</c:v>
                </c:pt>
                <c:pt idx="16">
                  <c:v>9.624723616061063</c:v>
                </c:pt>
                <c:pt idx="17">
                  <c:v>8.3104880737247022</c:v>
                </c:pt>
                <c:pt idx="18">
                  <c:v>5.8928333628618841</c:v>
                </c:pt>
                <c:pt idx="19">
                  <c:v>6.2036746512185044</c:v>
                </c:pt>
                <c:pt idx="20">
                  <c:v>6.3829341002226068</c:v>
                </c:pt>
                <c:pt idx="21">
                  <c:v>11.435744263785121</c:v>
                </c:pt>
                <c:pt idx="22">
                  <c:v>14.684103217771774</c:v>
                </c:pt>
                <c:pt idx="23">
                  <c:v>15.184862728641562</c:v>
                </c:pt>
                <c:pt idx="24">
                  <c:v>14.8886566039488</c:v>
                </c:pt>
                <c:pt idx="25">
                  <c:v>13.213247009614919</c:v>
                </c:pt>
                <c:pt idx="26">
                  <c:v>13.385545076809022</c:v>
                </c:pt>
                <c:pt idx="27">
                  <c:v>13.807988777566663</c:v>
                </c:pt>
                <c:pt idx="28">
                  <c:v>13.29765516240197</c:v>
                </c:pt>
                <c:pt idx="29">
                  <c:v>13.479942248278926</c:v>
                </c:pt>
                <c:pt idx="30">
                  <c:v>14.832163751891814</c:v>
                </c:pt>
                <c:pt idx="31">
                  <c:v>17.753363132076107</c:v>
                </c:pt>
                <c:pt idx="32">
                  <c:v>19.59107775831583</c:v>
                </c:pt>
                <c:pt idx="33">
                  <c:v>19.796121877470757</c:v>
                </c:pt>
                <c:pt idx="34">
                  <c:v>18.40876819908032</c:v>
                </c:pt>
                <c:pt idx="35">
                  <c:v>17.52121849718354</c:v>
                </c:pt>
                <c:pt idx="36">
                  <c:v>16.837082200037376</c:v>
                </c:pt>
                <c:pt idx="37">
                  <c:v>15.632296870410903</c:v>
                </c:pt>
                <c:pt idx="38">
                  <c:v>15.45810884560305</c:v>
                </c:pt>
                <c:pt idx="39">
                  <c:v>14.412114763022171</c:v>
                </c:pt>
                <c:pt idx="40">
                  <c:v>12.505077428821531</c:v>
                </c:pt>
                <c:pt idx="41">
                  <c:v>13.586506821636807</c:v>
                </c:pt>
                <c:pt idx="42">
                  <c:v>11.559554180952846</c:v>
                </c:pt>
                <c:pt idx="43">
                  <c:v>11.572261663959155</c:v>
                </c:pt>
                <c:pt idx="44">
                  <c:v>9.8535158894193877</c:v>
                </c:pt>
                <c:pt idx="45">
                  <c:v>9.5526196157683767</c:v>
                </c:pt>
                <c:pt idx="46">
                  <c:v>10.321476026140225</c:v>
                </c:pt>
                <c:pt idx="47">
                  <c:v>7.8596853231576542</c:v>
                </c:pt>
                <c:pt idx="48">
                  <c:v>5.8854923384440454</c:v>
                </c:pt>
                <c:pt idx="49">
                  <c:v>5.6782682306679373</c:v>
                </c:pt>
                <c:pt idx="50">
                  <c:v>6.057600740791405</c:v>
                </c:pt>
                <c:pt idx="51">
                  <c:v>5.5787087068154078</c:v>
                </c:pt>
                <c:pt idx="52">
                  <c:v>5.3475991058754522</c:v>
                </c:pt>
                <c:pt idx="53">
                  <c:v>5.5456473125653591</c:v>
                </c:pt>
                <c:pt idx="54">
                  <c:v>5.4391139738329448</c:v>
                </c:pt>
                <c:pt idx="55">
                  <c:v>5.9062501571212369</c:v>
                </c:pt>
                <c:pt idx="56">
                  <c:v>5.906383374480165</c:v>
                </c:pt>
                <c:pt idx="57">
                  <c:v>5.9988235299568222</c:v>
                </c:pt>
                <c:pt idx="58">
                  <c:v>6.5321216516062055</c:v>
                </c:pt>
                <c:pt idx="59">
                  <c:v>7.1163719404887207</c:v>
                </c:pt>
                <c:pt idx="60">
                  <c:v>7.2340582832852993</c:v>
                </c:pt>
                <c:pt idx="61">
                  <c:v>7.1822978629105467</c:v>
                </c:pt>
                <c:pt idx="62">
                  <c:v>7.599016753550214</c:v>
                </c:pt>
                <c:pt idx="63">
                  <c:v>7.4223133620352781</c:v>
                </c:pt>
                <c:pt idx="64">
                  <c:v>7.3671665378870488</c:v>
                </c:pt>
                <c:pt idx="65">
                  <c:v>7.6258504734298374</c:v>
                </c:pt>
                <c:pt idx="66">
                  <c:v>7.5719862114716712</c:v>
                </c:pt>
                <c:pt idx="67">
                  <c:v>7.5430152010149225</c:v>
                </c:pt>
                <c:pt idx="68">
                  <c:v>7.0958945008180079</c:v>
                </c:pt>
                <c:pt idx="69">
                  <c:v>7.1122064878135172</c:v>
                </c:pt>
                <c:pt idx="70">
                  <c:v>6.4979711913751865</c:v>
                </c:pt>
                <c:pt idx="71">
                  <c:v>6.077342826000641</c:v>
                </c:pt>
                <c:pt idx="72">
                  <c:v>5.6504024524300807</c:v>
                </c:pt>
                <c:pt idx="73">
                  <c:v>5.0373445391590579</c:v>
                </c:pt>
                <c:pt idx="74">
                  <c:v>3.7672408110596871</c:v>
                </c:pt>
                <c:pt idx="75">
                  <c:v>3.9161062699171549</c:v>
                </c:pt>
                <c:pt idx="76">
                  <c:v>3.85953885453051</c:v>
                </c:pt>
                <c:pt idx="77">
                  <c:v>3.7292410814756574</c:v>
                </c:pt>
                <c:pt idx="78">
                  <c:v>3.9783172684123334</c:v>
                </c:pt>
                <c:pt idx="79">
                  <c:v>3.4939855065879759</c:v>
                </c:pt>
                <c:pt idx="80">
                  <c:v>3.102986325095543</c:v>
                </c:pt>
                <c:pt idx="81">
                  <c:v>3.4383429303734476</c:v>
                </c:pt>
                <c:pt idx="82">
                  <c:v>3.5834407980576444</c:v>
                </c:pt>
                <c:pt idx="83">
                  <c:v>3.6738434967644715</c:v>
                </c:pt>
                <c:pt idx="84">
                  <c:v>3.728341414075421</c:v>
                </c:pt>
                <c:pt idx="85">
                  <c:v>3.8034784428552029</c:v>
                </c:pt>
                <c:pt idx="86">
                  <c:v>3.6109789480667747</c:v>
                </c:pt>
                <c:pt idx="87">
                  <c:v>3.4600460946210521</c:v>
                </c:pt>
                <c:pt idx="88">
                  <c:v>3.4438160838496232</c:v>
                </c:pt>
                <c:pt idx="89">
                  <c:v>3.4393155042485546</c:v>
                </c:pt>
                <c:pt idx="90">
                  <c:v>3.3298813440032786</c:v>
                </c:pt>
                <c:pt idx="91">
                  <c:v>3.3527867120100572</c:v>
                </c:pt>
                <c:pt idx="92">
                  <c:v>3.2724699131110779</c:v>
                </c:pt>
                <c:pt idx="93">
                  <c:v>3.1892329644189545</c:v>
                </c:pt>
                <c:pt idx="94">
                  <c:v>3.0167063068725546</c:v>
                </c:pt>
                <c:pt idx="95">
                  <c:v>2.514225653056068</c:v>
                </c:pt>
                <c:pt idx="96">
                  <c:v>2.2777993490589319</c:v>
                </c:pt>
                <c:pt idx="97">
                  <c:v>2.1368188814584288</c:v>
                </c:pt>
                <c:pt idx="98">
                  <c:v>2.0129265980303361</c:v>
                </c:pt>
                <c:pt idx="99">
                  <c:v>1.814809869446679</c:v>
                </c:pt>
                <c:pt idx="100">
                  <c:v>1.6388475514870893</c:v>
                </c:pt>
                <c:pt idx="101">
                  <c:v>1.643848230976088</c:v>
                </c:pt>
                <c:pt idx="102">
                  <c:v>1.6525579681785241</c:v>
                </c:pt>
                <c:pt idx="103">
                  <c:v>1.5887460265726543</c:v>
                </c:pt>
                <c:pt idx="104">
                  <c:v>1.4579664073358074</c:v>
                </c:pt>
                <c:pt idx="105">
                  <c:v>1.3970138370358041</c:v>
                </c:pt>
                <c:pt idx="106">
                  <c:v>1.3635927819903855</c:v>
                </c:pt>
                <c:pt idx="107">
                  <c:v>1.3451280833481007</c:v>
                </c:pt>
                <c:pt idx="108">
                  <c:v>1.2336092674440646</c:v>
                </c:pt>
                <c:pt idx="109">
                  <c:v>1.3668811074513545</c:v>
                </c:pt>
                <c:pt idx="110">
                  <c:v>1.3639361696290715</c:v>
                </c:pt>
                <c:pt idx="111">
                  <c:v>1.3088296199623002</c:v>
                </c:pt>
                <c:pt idx="112">
                  <c:v>1.3271128523363882</c:v>
                </c:pt>
                <c:pt idx="113">
                  <c:v>1.3890170834263482</c:v>
                </c:pt>
                <c:pt idx="114">
                  <c:v>1.3975594273082952</c:v>
                </c:pt>
                <c:pt idx="115">
                  <c:v>1.5198363393077319</c:v>
                </c:pt>
                <c:pt idx="116">
                  <c:v>1.4838226603915601</c:v>
                </c:pt>
                <c:pt idx="117">
                  <c:v>1.415521359729123</c:v>
                </c:pt>
                <c:pt idx="118">
                  <c:v>1.8219602114000044</c:v>
                </c:pt>
                <c:pt idx="119">
                  <c:v>2.6753604792128218</c:v>
                </c:pt>
                <c:pt idx="120">
                  <c:v>2.7811815660849812</c:v>
                </c:pt>
                <c:pt idx="121">
                  <c:v>2.9919190032718692</c:v>
                </c:pt>
                <c:pt idx="122">
                  <c:v>2.772197530677877</c:v>
                </c:pt>
                <c:pt idx="123">
                  <c:v>2.3463545588844608</c:v>
                </c:pt>
                <c:pt idx="124">
                  <c:v>2.336061990454843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2-485C-8A0A-5DC97C7E3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827919"/>
        <c:axId val="237828399"/>
      </c:areaChart>
      <c:barChart>
        <c:barDir val="col"/>
        <c:grouping val="stacked"/>
        <c:varyColors val="0"/>
        <c:ser>
          <c:idx val="2"/>
          <c:order val="3"/>
          <c:tx>
            <c:strRef>
              <c:f>'Summary_Final (ex_auto MCA) V2'!$S$3</c:f>
              <c:strCache>
                <c:ptCount val="1"/>
                <c:pt idx="0">
                  <c:v>Baseline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CA2-485C-8A0A-5DC97C7E32B3}"/>
              </c:ext>
            </c:extLst>
          </c:dPt>
          <c:dPt>
            <c:idx val="13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CA2-485C-8A0A-5DC97C7E32B3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 V2'!$S$14:$S$139</c:f>
              <c:numCache>
                <c:formatCode>General</c:formatCode>
                <c:ptCount val="126"/>
                <c:pt idx="125" formatCode="0.0">
                  <c:v>2.336061990454843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A2-485C-8A0A-5DC97C7E32B3}"/>
            </c:ext>
          </c:extLst>
        </c:ser>
        <c:ser>
          <c:idx val="3"/>
          <c:order val="4"/>
          <c:tx>
            <c:v>… with 25% tariffs on non-USMCA compliant goods from Canada* &amp; Mexico</c:v>
          </c:tx>
          <c:spPr>
            <a:solidFill>
              <a:schemeClr val="tx2"/>
            </a:solidFill>
            <a:ln w="12700">
              <a:solidFill>
                <a:schemeClr val="tx2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tx2"/>
              </a:solidFill>
              <a:ln w="12700"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CA2-485C-8A0A-5DC97C7E32B3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 V2'!$AG$14:$AG$139</c:f>
              <c:numCache>
                <c:formatCode>General</c:formatCode>
                <c:ptCount val="126"/>
                <c:pt idx="125" formatCode="0.0">
                  <c:v>1.522445024330469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CA2-485C-8A0A-5DC97C7E32B3}"/>
            </c:ext>
          </c:extLst>
        </c:ser>
        <c:ser>
          <c:idx val="4"/>
          <c:order val="5"/>
          <c:tx>
            <c:v>… with 25% tariffs on non-USMCA compliant goods from Canada* &amp; Mexico</c:v>
          </c:tx>
          <c:spPr>
            <a:solidFill>
              <a:schemeClr val="tx2"/>
            </a:solidFill>
            <a:ln w="12700">
              <a:solidFill>
                <a:schemeClr val="tx2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tx2"/>
              </a:solidFill>
              <a:ln w="12700"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CA2-485C-8A0A-5DC97C7E32B3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 V2'!$AH$14:$AH$139</c:f>
              <c:numCache>
                <c:formatCode>General</c:formatCode>
                <c:ptCount val="126"/>
                <c:pt idx="125" formatCode="0.0">
                  <c:v>1.9797148423588133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CA2-485C-8A0A-5DC97C7E32B3}"/>
            </c:ext>
          </c:extLst>
        </c:ser>
        <c:ser>
          <c:idx val="5"/>
          <c:order val="6"/>
          <c:tx>
            <c:strRef>
              <c:f>'Summary_Final (ex_auto MCA) V2'!$X$3</c:f>
              <c:strCache>
                <c:ptCount val="1"/>
                <c:pt idx="0">
                  <c:v>… with 10% on China (Feb. 4)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accent2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CA2-485C-8A0A-5DC97C7E32B3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 V2'!$X$14:$X$139</c:f>
              <c:numCache>
                <c:formatCode>General</c:formatCode>
                <c:ptCount val="126"/>
                <c:pt idx="125" formatCode="0.0">
                  <c:v>1.3434195488910177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CA2-485C-8A0A-5DC97C7E32B3}"/>
            </c:ext>
          </c:extLst>
        </c:ser>
        <c:ser>
          <c:idx val="6"/>
          <c:order val="7"/>
          <c:tx>
            <c:v>… with 20% tariffs on China</c:v>
          </c:tx>
          <c:spPr>
            <a:solidFill>
              <a:schemeClr val="accent2"/>
            </a:solidFill>
            <a:ln w="12700">
              <a:solidFill>
                <a:schemeClr val="accent2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5CA2-485C-8A0A-5DC97C7E32B3}"/>
              </c:ext>
            </c:extLst>
          </c:dPt>
          <c:dPt>
            <c:idx val="134"/>
            <c:invertIfNegative val="0"/>
            <c:bubble3D val="0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CA2-485C-8A0A-5DC97C7E32B3}"/>
              </c:ext>
            </c:extLst>
          </c:dPt>
          <c:val>
            <c:numRef>
              <c:f>'Summary_Final (ex_auto MCA) V2'!$Y$14:$Y$139</c:f>
              <c:numCache>
                <c:formatCode>General</c:formatCode>
                <c:ptCount val="126"/>
                <c:pt idx="125" formatCode="0.0">
                  <c:v>1.3434195488910161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CA2-485C-8A0A-5DC97C7E32B3}"/>
            </c:ext>
          </c:extLst>
        </c:ser>
        <c:ser>
          <c:idx val="1"/>
          <c:order val="8"/>
          <c:tx>
            <c:strRef>
              <c:f>'Summary_Final (ex_auto MCA) V2'!$AA$3</c:f>
              <c:strCache>
                <c:ptCount val="1"/>
                <c:pt idx="0">
                  <c:v>… with 25% steel &amp; aluminum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accent3"/>
              </a:solidFill>
            </a:ln>
            <a:effectLst/>
          </c:spPr>
          <c:invertIfNegative val="0"/>
          <c:val>
            <c:numRef>
              <c:f>'Summary_Final (ex_auto MCA) V2'!$AA$14:$AA$139</c:f>
              <c:numCache>
                <c:formatCode>General</c:formatCode>
                <c:ptCount val="126"/>
                <c:pt idx="125" formatCode="0.0">
                  <c:v>1.8414502623144888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CA2-485C-8A0A-5DC97C7E32B3}"/>
            </c:ext>
          </c:extLst>
        </c:ser>
        <c:ser>
          <c:idx val="9"/>
          <c:order val="9"/>
          <c:tx>
            <c:strRef>
              <c:f>'Summary_Final (ex_auto MCA) V2'!$AJ$3</c:f>
              <c:strCache>
                <c:ptCount val="1"/>
                <c:pt idx="0">
                  <c:v>... with 25% auto tariffs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solidFill>
                <a:schemeClr val="accent3">
                  <a:lumMod val="40000"/>
                  <a:lumOff val="60000"/>
                </a:schemeClr>
              </a:solidFill>
            </a:ln>
            <a:effectLst/>
          </c:spPr>
          <c:invertIfNegative val="0"/>
          <c:val>
            <c:numRef>
              <c:f>'Summary_Final (ex_auto MCA) V2'!$AJ$14:$AJ$139</c:f>
              <c:numCache>
                <c:formatCode>General</c:formatCode>
                <c:ptCount val="126"/>
                <c:pt idx="125" formatCode="0.0">
                  <c:v>1.804427059028848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CA2-485C-8A0A-5DC97C7E32B3}"/>
            </c:ext>
          </c:extLst>
        </c:ser>
        <c:ser>
          <c:idx val="10"/>
          <c:order val="10"/>
          <c:tx>
            <c:strRef>
              <c:f>'Summary_Final (ex_auto MCA) V2'!$AI$3</c:f>
              <c:strCache>
                <c:ptCount val="1"/>
                <c:pt idx="0">
                  <c:v>… with announced reciprocal tariffs (Apr. 2)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chemeClr val="accent4"/>
              </a:solidFill>
            </a:ln>
            <a:effectLst/>
          </c:spPr>
          <c:invertIfNegative val="0"/>
          <c:val>
            <c:numRef>
              <c:f>'Summary_Final (ex_auto MCA) V2'!$AI$14:$AI$139</c:f>
              <c:numCache>
                <c:formatCode>General</c:formatCode>
                <c:ptCount val="126"/>
                <c:pt idx="125" formatCode="0.0">
                  <c:v>14.066948033140926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CA2-485C-8A0A-5DC97C7E3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37827919"/>
        <c:axId val="237828399"/>
      </c:barChart>
      <c:lineChart>
        <c:grouping val="standard"/>
        <c:varyColors val="0"/>
        <c:ser>
          <c:idx val="7"/>
          <c:order val="1"/>
          <c:tx>
            <c:strRef>
              <c:f>'Summary_Final (ex_auto MCA) V2'!$J$3</c:f>
              <c:strCache>
                <c:ptCount val="1"/>
                <c:pt idx="0">
                  <c:v>CH+CN+MX+STEEL&amp;ALU (USMCA-compliant exemption)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25"/>
            <c:marker>
              <c:symbol val="dash"/>
              <c:size val="6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5CA2-485C-8A0A-5DC97C7E32B3}"/>
              </c:ext>
            </c:extLst>
          </c:dPt>
          <c:dLbls>
            <c:dLbl>
              <c:idx val="125"/>
              <c:layout>
                <c:manualLayout>
                  <c:x val="-3.6239113160957168E-2"/>
                  <c:y val="-3.9434296013214572E-4"/>
                </c:manualLayout>
              </c:layout>
              <c:tx>
                <c:rich>
                  <a:bodyPr/>
                  <a:lstStyle/>
                  <a:p>
                    <a:r>
                      <a:rPr lang="en-US" sz="700"/>
                      <a:t>Before</a:t>
                    </a:r>
                    <a:r>
                      <a:rPr lang="en-US" sz="700" baseline="0"/>
                      <a:t> "Liberation Day" </a:t>
                    </a:r>
                    <a:br>
                      <a:rPr lang="en-US" sz="700" baseline="0"/>
                    </a:br>
                    <a:r>
                      <a:rPr lang="en-US" sz="700" baseline="0"/>
                      <a:t>(Apr. 2)</a:t>
                    </a:r>
                    <a:endParaRPr lang="en-US" sz="700"/>
                  </a:p>
                  <a:p>
                    <a:r>
                      <a:rPr lang="en-US" sz="1000" b="1"/>
                      <a:t>10.4</a:t>
                    </a:r>
                    <a:r>
                      <a:rPr lang="en-US" sz="700" b="1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5CA2-485C-8A0A-5DC97C7E32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'Summary_Final (ex_auto MCA) V2'!$J$14:$J$139</c:f>
              <c:numCache>
                <c:formatCode>0.00</c:formatCode>
                <c:ptCount val="126"/>
                <c:pt idx="125" formatCode="0.0">
                  <c:v>10.366511217240648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5CA2-485C-8A0A-5DC97C7E32B3}"/>
            </c:ext>
          </c:extLst>
        </c:ser>
        <c:ser>
          <c:idx val="8"/>
          <c:order val="2"/>
          <c:tx>
            <c:strRef>
              <c:f>'Summary_Final (ex_auto MCA) V2'!$Q$3</c:f>
              <c:strCache>
                <c:ptCount val="1"/>
                <c:pt idx="0">
                  <c:v>As of April 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Pt>
            <c:idx val="12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5CA2-485C-8A0A-5DC97C7E32B3}"/>
              </c:ext>
            </c:extLst>
          </c:dPt>
          <c:dPt>
            <c:idx val="125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5CA2-485C-8A0A-5DC97C7E32B3}"/>
              </c:ext>
            </c:extLst>
          </c:dPt>
          <c:dLbls>
            <c:dLbl>
              <c:idx val="124"/>
              <c:layout>
                <c:manualLayout>
                  <c:x val="-7.9092742452494952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900"/>
                      <a:t>If no</a:t>
                    </a:r>
                    <a:r>
                      <a:rPr lang="en-US" sz="900" baseline="0"/>
                      <a:t> exemptions on Canada and Mexico + 25% EU tariffs</a:t>
                    </a:r>
                  </a:p>
                  <a:p>
                    <a:pPr>
                      <a:defRPr/>
                    </a:pPr>
                    <a:r>
                      <a:rPr lang="en-US" sz="900" b="1" baseline="0"/>
                      <a:t>18.2%</a:t>
                    </a:r>
                    <a:endParaRPr lang="en-US" sz="900" b="1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74649688062099"/>
                      <c:h val="0.1202388313510882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A-5CA2-485C-8A0A-5DC97C7E32B3}"/>
                </c:ext>
              </c:extLst>
            </c:dLbl>
            <c:dLbl>
              <c:idx val="125"/>
              <c:layout>
                <c:manualLayout>
                  <c:x val="-2.5472888217119627E-2"/>
                  <c:y val="1.9239397827749561E-3"/>
                </c:manualLayout>
              </c:layout>
              <c:tx>
                <c:rich>
                  <a:bodyPr/>
                  <a:lstStyle/>
                  <a:p>
                    <a:r>
                      <a:rPr lang="en-US" sz="700" b="0" i="0" u="none" strike="noStrike" kern="1200" baseline="0">
                        <a:solidFill>
                          <a:srgbClr val="03365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After "Liberation Day" </a:t>
                    </a:r>
                    <a:br>
                      <a:rPr lang="en-US" sz="700" b="0" i="0" u="none" strike="noStrike" kern="1200" baseline="0">
                        <a:solidFill>
                          <a:srgbClr val="03365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</a:br>
                    <a:r>
                      <a:rPr lang="en-US" sz="700" b="0" i="0" u="none" strike="noStrike" kern="1200" baseline="0">
                        <a:solidFill>
                          <a:srgbClr val="03365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(Apr. 2)</a:t>
                    </a:r>
                  </a:p>
                  <a:p>
                    <a:r>
                      <a:rPr lang="en-US" sz="1000" b="1" i="0" u="none" strike="noStrike" kern="1200" baseline="0">
                        <a:solidFill>
                          <a:srgbClr val="03365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26.2</a:t>
                    </a:r>
                    <a:r>
                      <a:rPr lang="en-US" sz="800" b="1" i="0" u="none" strike="noStrike" kern="1200" baseline="0">
                        <a:solidFill>
                          <a:srgbClr val="03365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%</a:t>
                    </a:r>
                    <a:endParaRPr lang="en-US" sz="1000" b="1" i="0" u="none" strike="noStrike" kern="1200" baseline="0">
                      <a:solidFill>
                        <a:srgbClr val="03365F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5CA2-485C-8A0A-5DC97C7E32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'Summary_Final (ex_auto MCA) V2'!$Q$14:$Q$139</c:f>
              <c:numCache>
                <c:formatCode>General</c:formatCode>
                <c:ptCount val="126"/>
                <c:pt idx="125" formatCode="0.0">
                  <c:v>26.23788630941042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5CA2-485C-8A0A-5DC97C7E3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27919"/>
        <c:axId val="237828399"/>
      </c:lineChart>
      <c:dateAx>
        <c:axId val="2378279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7828399"/>
        <c:crosses val="autoZero"/>
        <c:auto val="0"/>
        <c:lblOffset val="100"/>
        <c:baseTimeUnit val="years"/>
        <c:majorUnit val="5"/>
        <c:majorTimeUnit val="years"/>
      </c:dateAx>
      <c:valAx>
        <c:axId val="237828399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7827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9.1738436103021584E-2"/>
          <c:y val="7.5985767822171812E-2"/>
          <c:w val="0.78425226656679758"/>
          <c:h val="0.207804253247429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10"/>
          <c:order val="0"/>
          <c:tx>
            <c:strRef>
              <c:f>Feuil1!$A$13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Feuil1!$B$2:$L$2</c:f>
              <c:strCache>
                <c:ptCount val="11"/>
                <c:pt idx="0">
                  <c:v>2024 level</c:v>
                </c:pt>
                <c:pt idx="1">
                  <c:v>Feb 4: Tariffs on China (+10%)</c:v>
                </c:pt>
                <c:pt idx="2">
                  <c:v>Mar. 4: Tariffs on China (+10%)</c:v>
                </c:pt>
                <c:pt idx="3">
                  <c:v>Mar. 4: Tariffs on Canada (+25% all products + 10% on energy)</c:v>
                </c:pt>
                <c:pt idx="4">
                  <c:v>Mar. 4: 'Summary_Final (ex_auto MCA)'!U3</c:v>
                </c:pt>
                <c:pt idx="5">
                  <c:v>Mar. 6: Exemptions on USMCA compliant goods from Canada</c:v>
                </c:pt>
                <c:pt idx="6">
                  <c:v>Mar. 6: Exemptions on USMCA compliant goods from Mexico</c:v>
                </c:pt>
                <c:pt idx="7">
                  <c:v>Mar. 12: Tariffs on steel &amp; aluminum (incl. derivatives)</c:v>
                </c:pt>
                <c:pt idx="8">
                  <c:v>…if 25% blanket tariffs on Canada &amp; Mexico reinstated</c:v>
                </c:pt>
                <c:pt idx="9">
                  <c:v>… if 25% blanket tariffs on EU-goods</c:v>
                </c:pt>
                <c:pt idx="10">
                  <c:v>Total</c:v>
                </c:pt>
              </c:strCache>
            </c:strRef>
          </c:cat>
          <c:val>
            <c:numRef>
              <c:f>Feuil1!$B$13:$L$13</c:f>
              <c:numCache>
                <c:formatCode>0.0</c:formatCode>
                <c:ptCount val="11"/>
                <c:pt idx="1">
                  <c:v>2.336061990454843</c:v>
                </c:pt>
                <c:pt idx="2">
                  <c:v>3.6794815393458604</c:v>
                </c:pt>
                <c:pt idx="3">
                  <c:v>5.0229010882368765</c:v>
                </c:pt>
                <c:pt idx="4">
                  <c:v>7.620090567151041</c:v>
                </c:pt>
                <c:pt idx="5">
                  <c:v>11.52917597011133</c:v>
                </c:pt>
                <c:pt idx="6">
                  <c:v>10.454431515527634</c:v>
                </c:pt>
                <c:pt idx="7">
                  <c:v>8.5250609549261576</c:v>
                </c:pt>
                <c:pt idx="8">
                  <c:v>10.366511217240646</c:v>
                </c:pt>
                <c:pt idx="9">
                  <c:v>13.370626232425817</c:v>
                </c:pt>
                <c:pt idx="10">
                  <c:v>18.230792093193262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BB7-4FA6-A568-71F34A7412CB}"/>
            </c:ext>
          </c:extLst>
        </c:ser>
        <c:ser>
          <c:idx val="0"/>
          <c:order val="1"/>
          <c:tx>
            <c:strRef>
              <c:f>Feuil1!$A$3</c:f>
              <c:strCache>
                <c:ptCount val="1"/>
                <c:pt idx="0">
                  <c:v>2024 level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Feuil1!$B$2:$L$2</c:f>
              <c:strCache>
                <c:ptCount val="11"/>
                <c:pt idx="0">
                  <c:v>2024 level</c:v>
                </c:pt>
                <c:pt idx="1">
                  <c:v>Feb 4: Tariffs on China (+10%)</c:v>
                </c:pt>
                <c:pt idx="2">
                  <c:v>Mar. 4: Tariffs on China (+10%)</c:v>
                </c:pt>
                <c:pt idx="3">
                  <c:v>Mar. 4: Tariffs on Canada (+25% all products + 10% on energy)</c:v>
                </c:pt>
                <c:pt idx="4">
                  <c:v>Mar. 4: 'Summary_Final (ex_auto MCA)'!U3</c:v>
                </c:pt>
                <c:pt idx="5">
                  <c:v>Mar. 6: Exemptions on USMCA compliant goods from Canada</c:v>
                </c:pt>
                <c:pt idx="6">
                  <c:v>Mar. 6: Exemptions on USMCA compliant goods from Mexico</c:v>
                </c:pt>
                <c:pt idx="7">
                  <c:v>Mar. 12: Tariffs on steel &amp; aluminum (incl. derivatives)</c:v>
                </c:pt>
                <c:pt idx="8">
                  <c:v>…if 25% blanket tariffs on Canada &amp; Mexico reinstated</c:v>
                </c:pt>
                <c:pt idx="9">
                  <c:v>… if 25% blanket tariffs on EU-goods</c:v>
                </c:pt>
                <c:pt idx="10">
                  <c:v>Total</c:v>
                </c:pt>
              </c:strCache>
            </c:strRef>
          </c:cat>
          <c:val>
            <c:numRef>
              <c:f>Feuil1!$B$3:$L$3</c:f>
              <c:numCache>
                <c:formatCode>0.0</c:formatCode>
                <c:ptCount val="11"/>
                <c:pt idx="0">
                  <c:v>2.336061990454843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7-4FA6-A568-71F34A7412CB}"/>
            </c:ext>
          </c:extLst>
        </c:ser>
        <c:ser>
          <c:idx val="1"/>
          <c:order val="2"/>
          <c:tx>
            <c:strRef>
              <c:f>Feuil1!$A$4</c:f>
              <c:strCache>
                <c:ptCount val="1"/>
                <c:pt idx="0">
                  <c:v>Feb 4: Tariffs on China (+10%)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Feuil1!$B$2:$L$2</c:f>
              <c:strCache>
                <c:ptCount val="11"/>
                <c:pt idx="0">
                  <c:v>2024 level</c:v>
                </c:pt>
                <c:pt idx="1">
                  <c:v>Feb 4: Tariffs on China (+10%)</c:v>
                </c:pt>
                <c:pt idx="2">
                  <c:v>Mar. 4: Tariffs on China (+10%)</c:v>
                </c:pt>
                <c:pt idx="3">
                  <c:v>Mar. 4: Tariffs on Canada (+25% all products + 10% on energy)</c:v>
                </c:pt>
                <c:pt idx="4">
                  <c:v>Mar. 4: 'Summary_Final (ex_auto MCA)'!U3</c:v>
                </c:pt>
                <c:pt idx="5">
                  <c:v>Mar. 6: Exemptions on USMCA compliant goods from Canada</c:v>
                </c:pt>
                <c:pt idx="6">
                  <c:v>Mar. 6: Exemptions on USMCA compliant goods from Mexico</c:v>
                </c:pt>
                <c:pt idx="7">
                  <c:v>Mar. 12: Tariffs on steel &amp; aluminum (incl. derivatives)</c:v>
                </c:pt>
                <c:pt idx="8">
                  <c:v>…if 25% blanket tariffs on Canada &amp; Mexico reinstated</c:v>
                </c:pt>
                <c:pt idx="9">
                  <c:v>… if 25% blanket tariffs on EU-goods</c:v>
                </c:pt>
                <c:pt idx="10">
                  <c:v>Total</c:v>
                </c:pt>
              </c:strCache>
            </c:strRef>
          </c:cat>
          <c:val>
            <c:numRef>
              <c:f>Feuil1!$B$4:$L$4</c:f>
              <c:numCache>
                <c:formatCode>0.0</c:formatCode>
                <c:ptCount val="11"/>
                <c:pt idx="1">
                  <c:v>1.3434195488910177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B7-4FA6-A568-71F34A7412CB}"/>
            </c:ext>
          </c:extLst>
        </c:ser>
        <c:ser>
          <c:idx val="2"/>
          <c:order val="3"/>
          <c:tx>
            <c:strRef>
              <c:f>Feuil1!$A$5</c:f>
              <c:strCache>
                <c:ptCount val="1"/>
                <c:pt idx="0">
                  <c:v>Mar. 4: Tariffs on China (+10%)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Feuil1!$B$2:$L$2</c:f>
              <c:strCache>
                <c:ptCount val="11"/>
                <c:pt idx="0">
                  <c:v>2024 level</c:v>
                </c:pt>
                <c:pt idx="1">
                  <c:v>Feb 4: Tariffs on China (+10%)</c:v>
                </c:pt>
                <c:pt idx="2">
                  <c:v>Mar. 4: Tariffs on China (+10%)</c:v>
                </c:pt>
                <c:pt idx="3">
                  <c:v>Mar. 4: Tariffs on Canada (+25% all products + 10% on energy)</c:v>
                </c:pt>
                <c:pt idx="4">
                  <c:v>Mar. 4: 'Summary_Final (ex_auto MCA)'!U3</c:v>
                </c:pt>
                <c:pt idx="5">
                  <c:v>Mar. 6: Exemptions on USMCA compliant goods from Canada</c:v>
                </c:pt>
                <c:pt idx="6">
                  <c:v>Mar. 6: Exemptions on USMCA compliant goods from Mexico</c:v>
                </c:pt>
                <c:pt idx="7">
                  <c:v>Mar. 12: Tariffs on steel &amp; aluminum (incl. derivatives)</c:v>
                </c:pt>
                <c:pt idx="8">
                  <c:v>…if 25% blanket tariffs on Canada &amp; Mexico reinstated</c:v>
                </c:pt>
                <c:pt idx="9">
                  <c:v>… if 25% blanket tariffs on EU-goods</c:v>
                </c:pt>
                <c:pt idx="10">
                  <c:v>Total</c:v>
                </c:pt>
              </c:strCache>
            </c:strRef>
          </c:cat>
          <c:val>
            <c:numRef>
              <c:f>Feuil1!$B$5:$L$5</c:f>
              <c:numCache>
                <c:formatCode>0.0</c:formatCode>
                <c:ptCount val="11"/>
                <c:pt idx="2">
                  <c:v>1.3434195488910161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B7-4FA6-A568-71F34A7412CB}"/>
            </c:ext>
          </c:extLst>
        </c:ser>
        <c:ser>
          <c:idx val="3"/>
          <c:order val="4"/>
          <c:tx>
            <c:strRef>
              <c:f>Feuil1!$A$6</c:f>
              <c:strCache>
                <c:ptCount val="1"/>
                <c:pt idx="0">
                  <c:v>Mar. 4: Tariffs on Canada (+25% all products + 10% on energy)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Feuil1!$B$2:$L$2</c:f>
              <c:strCache>
                <c:ptCount val="11"/>
                <c:pt idx="0">
                  <c:v>2024 level</c:v>
                </c:pt>
                <c:pt idx="1">
                  <c:v>Feb 4: Tariffs on China (+10%)</c:v>
                </c:pt>
                <c:pt idx="2">
                  <c:v>Mar. 4: Tariffs on China (+10%)</c:v>
                </c:pt>
                <c:pt idx="3">
                  <c:v>Mar. 4: Tariffs on Canada (+25% all products + 10% on energy)</c:v>
                </c:pt>
                <c:pt idx="4">
                  <c:v>Mar. 4: 'Summary_Final (ex_auto MCA)'!U3</c:v>
                </c:pt>
                <c:pt idx="5">
                  <c:v>Mar. 6: Exemptions on USMCA compliant goods from Canada</c:v>
                </c:pt>
                <c:pt idx="6">
                  <c:v>Mar. 6: Exemptions on USMCA compliant goods from Mexico</c:v>
                </c:pt>
                <c:pt idx="7">
                  <c:v>Mar. 12: Tariffs on steel &amp; aluminum (incl. derivatives)</c:v>
                </c:pt>
                <c:pt idx="8">
                  <c:v>…if 25% blanket tariffs on Canada &amp; Mexico reinstated</c:v>
                </c:pt>
                <c:pt idx="9">
                  <c:v>… if 25% blanket tariffs on EU-goods</c:v>
                </c:pt>
                <c:pt idx="10">
                  <c:v>Total</c:v>
                </c:pt>
              </c:strCache>
            </c:strRef>
          </c:cat>
          <c:val>
            <c:numRef>
              <c:f>Feuil1!$B$6:$L$6</c:f>
              <c:numCache>
                <c:formatCode>0.0</c:formatCode>
                <c:ptCount val="11"/>
                <c:pt idx="3">
                  <c:v>2.5971894789141645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B7-4FA6-A568-71F34A7412CB}"/>
            </c:ext>
          </c:extLst>
        </c:ser>
        <c:ser>
          <c:idx val="4"/>
          <c:order val="5"/>
          <c:tx>
            <c:strRef>
              <c:f>Feuil1!$A$7</c:f>
              <c:strCache>
                <c:ptCount val="1"/>
                <c:pt idx="0">
                  <c:v>Mar. 4: 'Summary_Final (ex_auto MCA)'!U3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Feuil1!$B$2:$L$2</c:f>
              <c:strCache>
                <c:ptCount val="11"/>
                <c:pt idx="0">
                  <c:v>2024 level</c:v>
                </c:pt>
                <c:pt idx="1">
                  <c:v>Feb 4: Tariffs on China (+10%)</c:v>
                </c:pt>
                <c:pt idx="2">
                  <c:v>Mar. 4: Tariffs on China (+10%)</c:v>
                </c:pt>
                <c:pt idx="3">
                  <c:v>Mar. 4: Tariffs on Canada (+25% all products + 10% on energy)</c:v>
                </c:pt>
                <c:pt idx="4">
                  <c:v>Mar. 4: 'Summary_Final (ex_auto MCA)'!U3</c:v>
                </c:pt>
                <c:pt idx="5">
                  <c:v>Mar. 6: Exemptions on USMCA compliant goods from Canada</c:v>
                </c:pt>
                <c:pt idx="6">
                  <c:v>Mar. 6: Exemptions on USMCA compliant goods from Mexico</c:v>
                </c:pt>
                <c:pt idx="7">
                  <c:v>Mar. 12: Tariffs on steel &amp; aluminum (incl. derivatives)</c:v>
                </c:pt>
                <c:pt idx="8">
                  <c:v>…if 25% blanket tariffs on Canada &amp; Mexico reinstated</c:v>
                </c:pt>
                <c:pt idx="9">
                  <c:v>… if 25% blanket tariffs on EU-goods</c:v>
                </c:pt>
                <c:pt idx="10">
                  <c:v>Total</c:v>
                </c:pt>
              </c:strCache>
            </c:strRef>
          </c:cat>
          <c:val>
            <c:numRef>
              <c:f>Feuil1!$B$7:$L$7</c:f>
              <c:numCache>
                <c:formatCode>0.0</c:formatCode>
                <c:ptCount val="11"/>
                <c:pt idx="4">
                  <c:v>3.9090854029602897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B7-4FA6-A568-71F34A7412CB}"/>
            </c:ext>
          </c:extLst>
        </c:ser>
        <c:ser>
          <c:idx val="5"/>
          <c:order val="6"/>
          <c:tx>
            <c:strRef>
              <c:f>Feuil1!$A$8</c:f>
              <c:strCache>
                <c:ptCount val="1"/>
                <c:pt idx="0">
                  <c:v>Mar. 6: Exemptions on USMCA compliant goods from Canada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Feuil1!$B$2:$L$2</c:f>
              <c:strCache>
                <c:ptCount val="11"/>
                <c:pt idx="0">
                  <c:v>2024 level</c:v>
                </c:pt>
                <c:pt idx="1">
                  <c:v>Feb 4: Tariffs on China (+10%)</c:v>
                </c:pt>
                <c:pt idx="2">
                  <c:v>Mar. 4: Tariffs on China (+10%)</c:v>
                </c:pt>
                <c:pt idx="3">
                  <c:v>Mar. 4: Tariffs on Canada (+25% all products + 10% on energy)</c:v>
                </c:pt>
                <c:pt idx="4">
                  <c:v>Mar. 4: 'Summary_Final (ex_auto MCA)'!U3</c:v>
                </c:pt>
                <c:pt idx="5">
                  <c:v>Mar. 6: Exemptions on USMCA compliant goods from Canada</c:v>
                </c:pt>
                <c:pt idx="6">
                  <c:v>Mar. 6: Exemptions on USMCA compliant goods from Mexico</c:v>
                </c:pt>
                <c:pt idx="7">
                  <c:v>Mar. 12: Tariffs on steel &amp; aluminum (incl. derivatives)</c:v>
                </c:pt>
                <c:pt idx="8">
                  <c:v>…if 25% blanket tariffs on Canada &amp; Mexico reinstated</c:v>
                </c:pt>
                <c:pt idx="9">
                  <c:v>… if 25% blanket tariffs on EU-goods</c:v>
                </c:pt>
                <c:pt idx="10">
                  <c:v>Total</c:v>
                </c:pt>
              </c:strCache>
            </c:strRef>
          </c:cat>
          <c:val>
            <c:numRef>
              <c:f>Feuil1!$B$8:$L$8</c:f>
              <c:numCache>
                <c:formatCode>General</c:formatCode>
                <c:ptCount val="11"/>
                <c:pt idx="5" formatCode="0.0">
                  <c:v>-1.0747444545836955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B7-4FA6-A568-71F34A7412CB}"/>
            </c:ext>
          </c:extLst>
        </c:ser>
        <c:ser>
          <c:idx val="6"/>
          <c:order val="7"/>
          <c:tx>
            <c:strRef>
              <c:f>Feuil1!$A$9</c:f>
              <c:strCache>
                <c:ptCount val="1"/>
                <c:pt idx="0">
                  <c:v>Mar. 6: Exemptions on USMCA compliant goods from Mexico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Feuil1!$B$2:$L$2</c:f>
              <c:strCache>
                <c:ptCount val="11"/>
                <c:pt idx="0">
                  <c:v>2024 level</c:v>
                </c:pt>
                <c:pt idx="1">
                  <c:v>Feb 4: Tariffs on China (+10%)</c:v>
                </c:pt>
                <c:pt idx="2">
                  <c:v>Mar. 4: Tariffs on China (+10%)</c:v>
                </c:pt>
                <c:pt idx="3">
                  <c:v>Mar. 4: Tariffs on Canada (+25% all products + 10% on energy)</c:v>
                </c:pt>
                <c:pt idx="4">
                  <c:v>Mar. 4: 'Summary_Final (ex_auto MCA)'!U3</c:v>
                </c:pt>
                <c:pt idx="5">
                  <c:v>Mar. 6: Exemptions on USMCA compliant goods from Canada</c:v>
                </c:pt>
                <c:pt idx="6">
                  <c:v>Mar. 6: Exemptions on USMCA compliant goods from Mexico</c:v>
                </c:pt>
                <c:pt idx="7">
                  <c:v>Mar. 12: Tariffs on steel &amp; aluminum (incl. derivatives)</c:v>
                </c:pt>
                <c:pt idx="8">
                  <c:v>…if 25% blanket tariffs on Canada &amp; Mexico reinstated</c:v>
                </c:pt>
                <c:pt idx="9">
                  <c:v>… if 25% blanket tariffs on EU-goods</c:v>
                </c:pt>
                <c:pt idx="10">
                  <c:v>Total</c:v>
                </c:pt>
              </c:strCache>
            </c:strRef>
          </c:cat>
          <c:val>
            <c:numRef>
              <c:f>Feuil1!$B$9:$L$9</c:f>
              <c:numCache>
                <c:formatCode>General</c:formatCode>
                <c:ptCount val="11"/>
                <c:pt idx="6" formatCode="0.0">
                  <c:v>-1.9293705606014764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B7-4FA6-A568-71F34A7412CB}"/>
            </c:ext>
          </c:extLst>
        </c:ser>
        <c:ser>
          <c:idx val="7"/>
          <c:order val="8"/>
          <c:tx>
            <c:strRef>
              <c:f>Feuil1!$A$10</c:f>
              <c:strCache>
                <c:ptCount val="1"/>
                <c:pt idx="0">
                  <c:v>Mar. 12: Tariffs on steel &amp; aluminum (incl. derivatives)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Feuil1!$B$2:$L$2</c:f>
              <c:strCache>
                <c:ptCount val="11"/>
                <c:pt idx="0">
                  <c:v>2024 level</c:v>
                </c:pt>
                <c:pt idx="1">
                  <c:v>Feb 4: Tariffs on China (+10%)</c:v>
                </c:pt>
                <c:pt idx="2">
                  <c:v>Mar. 4: Tariffs on China (+10%)</c:v>
                </c:pt>
                <c:pt idx="3">
                  <c:v>Mar. 4: Tariffs on Canada (+25% all products + 10% on energy)</c:v>
                </c:pt>
                <c:pt idx="4">
                  <c:v>Mar. 4: 'Summary_Final (ex_auto MCA)'!U3</c:v>
                </c:pt>
                <c:pt idx="5">
                  <c:v>Mar. 6: Exemptions on USMCA compliant goods from Canada</c:v>
                </c:pt>
                <c:pt idx="6">
                  <c:v>Mar. 6: Exemptions on USMCA compliant goods from Mexico</c:v>
                </c:pt>
                <c:pt idx="7">
                  <c:v>Mar. 12: Tariffs on steel &amp; aluminum (incl. derivatives)</c:v>
                </c:pt>
                <c:pt idx="8">
                  <c:v>…if 25% blanket tariffs on Canada &amp; Mexico reinstated</c:v>
                </c:pt>
                <c:pt idx="9">
                  <c:v>… if 25% blanket tariffs on EU-goods</c:v>
                </c:pt>
                <c:pt idx="10">
                  <c:v>Total</c:v>
                </c:pt>
              </c:strCache>
            </c:strRef>
          </c:cat>
          <c:val>
            <c:numRef>
              <c:f>Feuil1!$B$10:$L$10</c:f>
              <c:numCache>
                <c:formatCode>General</c:formatCode>
                <c:ptCount val="11"/>
                <c:pt idx="7" formatCode="0.0">
                  <c:v>1.8414502623144888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BB7-4FA6-A568-71F34A7412CB}"/>
            </c:ext>
          </c:extLst>
        </c:ser>
        <c:ser>
          <c:idx val="8"/>
          <c:order val="9"/>
          <c:tx>
            <c:strRef>
              <c:f>Feuil1!$A$11</c:f>
              <c:strCache>
                <c:ptCount val="1"/>
                <c:pt idx="0">
                  <c:v>…if 25% blanket tariffs on Canada &amp; Mexico reinstated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Feuil1!$B$2:$L$2</c:f>
              <c:strCache>
                <c:ptCount val="11"/>
                <c:pt idx="0">
                  <c:v>2024 level</c:v>
                </c:pt>
                <c:pt idx="1">
                  <c:v>Feb 4: Tariffs on China (+10%)</c:v>
                </c:pt>
                <c:pt idx="2">
                  <c:v>Mar. 4: Tariffs on China (+10%)</c:v>
                </c:pt>
                <c:pt idx="3">
                  <c:v>Mar. 4: Tariffs on Canada (+25% all products + 10% on energy)</c:v>
                </c:pt>
                <c:pt idx="4">
                  <c:v>Mar. 4: 'Summary_Final (ex_auto MCA)'!U3</c:v>
                </c:pt>
                <c:pt idx="5">
                  <c:v>Mar. 6: Exemptions on USMCA compliant goods from Canada</c:v>
                </c:pt>
                <c:pt idx="6">
                  <c:v>Mar. 6: Exemptions on USMCA compliant goods from Mexico</c:v>
                </c:pt>
                <c:pt idx="7">
                  <c:v>Mar. 12: Tariffs on steel &amp; aluminum (incl. derivatives)</c:v>
                </c:pt>
                <c:pt idx="8">
                  <c:v>…if 25% blanket tariffs on Canada &amp; Mexico reinstated</c:v>
                </c:pt>
                <c:pt idx="9">
                  <c:v>… if 25% blanket tariffs on EU-goods</c:v>
                </c:pt>
                <c:pt idx="10">
                  <c:v>Total</c:v>
                </c:pt>
              </c:strCache>
            </c:strRef>
          </c:cat>
          <c:val>
            <c:numRef>
              <c:f>Feuil1!$B$11:$L$11</c:f>
              <c:numCache>
                <c:formatCode>General</c:formatCode>
                <c:ptCount val="11"/>
                <c:pt idx="8" formatCode="0.0">
                  <c:v>3.0041150151851719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BB7-4FA6-A568-71F34A7412CB}"/>
            </c:ext>
          </c:extLst>
        </c:ser>
        <c:ser>
          <c:idx val="9"/>
          <c:order val="10"/>
          <c:tx>
            <c:strRef>
              <c:f>Feuil1!$A$12</c:f>
              <c:strCache>
                <c:ptCount val="1"/>
                <c:pt idx="0">
                  <c:v>… if 25% blanket tariffs on EU-goods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Feuil1!$B$2:$L$2</c:f>
              <c:strCache>
                <c:ptCount val="11"/>
                <c:pt idx="0">
                  <c:v>2024 level</c:v>
                </c:pt>
                <c:pt idx="1">
                  <c:v>Feb 4: Tariffs on China (+10%)</c:v>
                </c:pt>
                <c:pt idx="2">
                  <c:v>Mar. 4: Tariffs on China (+10%)</c:v>
                </c:pt>
                <c:pt idx="3">
                  <c:v>Mar. 4: Tariffs on Canada (+25% all products + 10% on energy)</c:v>
                </c:pt>
                <c:pt idx="4">
                  <c:v>Mar. 4: 'Summary_Final (ex_auto MCA)'!U3</c:v>
                </c:pt>
                <c:pt idx="5">
                  <c:v>Mar. 6: Exemptions on USMCA compliant goods from Canada</c:v>
                </c:pt>
                <c:pt idx="6">
                  <c:v>Mar. 6: Exemptions on USMCA compliant goods from Mexico</c:v>
                </c:pt>
                <c:pt idx="7">
                  <c:v>Mar. 12: Tariffs on steel &amp; aluminum (incl. derivatives)</c:v>
                </c:pt>
                <c:pt idx="8">
                  <c:v>…if 25% blanket tariffs on Canada &amp; Mexico reinstated</c:v>
                </c:pt>
                <c:pt idx="9">
                  <c:v>… if 25% blanket tariffs on EU-goods</c:v>
                </c:pt>
                <c:pt idx="10">
                  <c:v>Total</c:v>
                </c:pt>
              </c:strCache>
            </c:strRef>
          </c:cat>
          <c:val>
            <c:numRef>
              <c:f>Feuil1!$B$12:$L$12</c:f>
              <c:numCache>
                <c:formatCode>General</c:formatCode>
                <c:ptCount val="11"/>
                <c:pt idx="9" formatCode="0.00">
                  <c:v>4.8601658607674461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BB7-4FA6-A568-71F34A741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2807568"/>
        <c:axId val="1972808048"/>
      </c:barChart>
      <c:catAx>
        <c:axId val="197280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2808048"/>
        <c:crosses val="autoZero"/>
        <c:auto val="1"/>
        <c:lblAlgn val="ctr"/>
        <c:lblOffset val="100"/>
        <c:noMultiLvlLbl val="0"/>
      </c:catAx>
      <c:valAx>
        <c:axId val="197280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2807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100" b="1"/>
              <a:t>United States: Average tariff</a:t>
            </a:r>
            <a:r>
              <a:rPr lang="fr-FR" sz="1100" b="1" baseline="0"/>
              <a:t> rate on imports, 1900-2025e</a:t>
            </a:r>
          </a:p>
          <a:p>
            <a:pPr>
              <a:defRPr/>
            </a:pPr>
            <a:r>
              <a:rPr lang="fr-FR" sz="1100" b="0" baseline="0"/>
              <a:t>%</a:t>
            </a:r>
            <a:endParaRPr lang="fr-FR" sz="11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3432049558377999E-2"/>
          <c:y val="9.5766504997425964E-2"/>
          <c:w val="0.9186528971942074"/>
          <c:h val="0.75647741934939616"/>
        </c:manualLayout>
      </c:layout>
      <c:areaChart>
        <c:grouping val="standard"/>
        <c:varyColors val="0"/>
        <c:ser>
          <c:idx val="0"/>
          <c:order val="0"/>
          <c:tx>
            <c:strRef>
              <c:f>Summary_Final!$E$2</c:f>
              <c:strCache>
                <c:ptCount val="1"/>
                <c:pt idx="0">
                  <c:v>Average tariff rate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cat>
            <c:numRef>
              <c:f>Summary_Final!$A$13:$A$138</c:f>
              <c:numCache>
                <c:formatCode>m/d/yyyy</c:formatCode>
                <c:ptCount val="126"/>
                <c:pt idx="0">
                  <c:v>366</c:v>
                </c:pt>
                <c:pt idx="1">
                  <c:v>731</c:v>
                </c:pt>
                <c:pt idx="2">
                  <c:v>1096</c:v>
                </c:pt>
                <c:pt idx="3">
                  <c:v>1461</c:v>
                </c:pt>
                <c:pt idx="4">
                  <c:v>1827</c:v>
                </c:pt>
                <c:pt idx="5">
                  <c:v>2192</c:v>
                </c:pt>
                <c:pt idx="6">
                  <c:v>2557</c:v>
                </c:pt>
                <c:pt idx="7">
                  <c:v>2922</c:v>
                </c:pt>
                <c:pt idx="8">
                  <c:v>3288</c:v>
                </c:pt>
                <c:pt idx="9">
                  <c:v>3653</c:v>
                </c:pt>
                <c:pt idx="10">
                  <c:v>4018</c:v>
                </c:pt>
                <c:pt idx="11">
                  <c:v>4383</c:v>
                </c:pt>
                <c:pt idx="12">
                  <c:v>4749</c:v>
                </c:pt>
                <c:pt idx="13">
                  <c:v>5114</c:v>
                </c:pt>
                <c:pt idx="14">
                  <c:v>5479</c:v>
                </c:pt>
                <c:pt idx="15">
                  <c:v>5844</c:v>
                </c:pt>
                <c:pt idx="16">
                  <c:v>6210</c:v>
                </c:pt>
                <c:pt idx="17">
                  <c:v>6575</c:v>
                </c:pt>
                <c:pt idx="18">
                  <c:v>6940</c:v>
                </c:pt>
                <c:pt idx="19">
                  <c:v>7305</c:v>
                </c:pt>
                <c:pt idx="20">
                  <c:v>7671</c:v>
                </c:pt>
                <c:pt idx="21">
                  <c:v>8036</c:v>
                </c:pt>
                <c:pt idx="22">
                  <c:v>8401</c:v>
                </c:pt>
                <c:pt idx="23">
                  <c:v>8766</c:v>
                </c:pt>
                <c:pt idx="24">
                  <c:v>9132</c:v>
                </c:pt>
                <c:pt idx="25">
                  <c:v>9497</c:v>
                </c:pt>
                <c:pt idx="26">
                  <c:v>9862</c:v>
                </c:pt>
                <c:pt idx="27">
                  <c:v>10227</c:v>
                </c:pt>
                <c:pt idx="28">
                  <c:v>10593</c:v>
                </c:pt>
                <c:pt idx="29">
                  <c:v>10958</c:v>
                </c:pt>
                <c:pt idx="30">
                  <c:v>11323</c:v>
                </c:pt>
                <c:pt idx="31">
                  <c:v>11688</c:v>
                </c:pt>
                <c:pt idx="32">
                  <c:v>12054</c:v>
                </c:pt>
                <c:pt idx="33">
                  <c:v>12419</c:v>
                </c:pt>
                <c:pt idx="34">
                  <c:v>12784</c:v>
                </c:pt>
                <c:pt idx="35">
                  <c:v>13149</c:v>
                </c:pt>
                <c:pt idx="36">
                  <c:v>13515</c:v>
                </c:pt>
                <c:pt idx="37">
                  <c:v>13880</c:v>
                </c:pt>
                <c:pt idx="38">
                  <c:v>14245</c:v>
                </c:pt>
                <c:pt idx="39">
                  <c:v>14610</c:v>
                </c:pt>
                <c:pt idx="40">
                  <c:v>14976</c:v>
                </c:pt>
                <c:pt idx="41">
                  <c:v>15341</c:v>
                </c:pt>
                <c:pt idx="42">
                  <c:v>15706</c:v>
                </c:pt>
                <c:pt idx="43">
                  <c:v>16071</c:v>
                </c:pt>
                <c:pt idx="44">
                  <c:v>16437</c:v>
                </c:pt>
                <c:pt idx="45">
                  <c:v>16802</c:v>
                </c:pt>
                <c:pt idx="46">
                  <c:v>17167</c:v>
                </c:pt>
                <c:pt idx="47">
                  <c:v>17532</c:v>
                </c:pt>
                <c:pt idx="48">
                  <c:v>17898</c:v>
                </c:pt>
                <c:pt idx="49">
                  <c:v>18263</c:v>
                </c:pt>
                <c:pt idx="50">
                  <c:v>18628</c:v>
                </c:pt>
                <c:pt idx="51">
                  <c:v>18993</c:v>
                </c:pt>
                <c:pt idx="52">
                  <c:v>19359</c:v>
                </c:pt>
                <c:pt idx="53">
                  <c:v>19724</c:v>
                </c:pt>
                <c:pt idx="54">
                  <c:v>20089</c:v>
                </c:pt>
                <c:pt idx="55">
                  <c:v>20454</c:v>
                </c:pt>
                <c:pt idx="56">
                  <c:v>20820</c:v>
                </c:pt>
                <c:pt idx="57">
                  <c:v>21185</c:v>
                </c:pt>
                <c:pt idx="58">
                  <c:v>21550</c:v>
                </c:pt>
                <c:pt idx="59">
                  <c:v>21915</c:v>
                </c:pt>
                <c:pt idx="60">
                  <c:v>22281</c:v>
                </c:pt>
                <c:pt idx="61">
                  <c:v>22646</c:v>
                </c:pt>
                <c:pt idx="62">
                  <c:v>23011</c:v>
                </c:pt>
                <c:pt idx="63">
                  <c:v>23376</c:v>
                </c:pt>
                <c:pt idx="64">
                  <c:v>23742</c:v>
                </c:pt>
                <c:pt idx="65">
                  <c:v>24107</c:v>
                </c:pt>
                <c:pt idx="66">
                  <c:v>24472</c:v>
                </c:pt>
                <c:pt idx="67">
                  <c:v>24837</c:v>
                </c:pt>
                <c:pt idx="68">
                  <c:v>25203</c:v>
                </c:pt>
                <c:pt idx="69">
                  <c:v>25568</c:v>
                </c:pt>
                <c:pt idx="70">
                  <c:v>25933</c:v>
                </c:pt>
                <c:pt idx="71">
                  <c:v>26298</c:v>
                </c:pt>
                <c:pt idx="72">
                  <c:v>26664</c:v>
                </c:pt>
                <c:pt idx="73">
                  <c:v>27029</c:v>
                </c:pt>
                <c:pt idx="74">
                  <c:v>27394</c:v>
                </c:pt>
                <c:pt idx="75">
                  <c:v>27759</c:v>
                </c:pt>
                <c:pt idx="76">
                  <c:v>28125</c:v>
                </c:pt>
                <c:pt idx="77">
                  <c:v>28490</c:v>
                </c:pt>
                <c:pt idx="78">
                  <c:v>28855</c:v>
                </c:pt>
                <c:pt idx="79">
                  <c:v>29220</c:v>
                </c:pt>
                <c:pt idx="80">
                  <c:v>29586</c:v>
                </c:pt>
                <c:pt idx="81">
                  <c:v>29951</c:v>
                </c:pt>
                <c:pt idx="82">
                  <c:v>30316</c:v>
                </c:pt>
                <c:pt idx="83">
                  <c:v>30681</c:v>
                </c:pt>
                <c:pt idx="84">
                  <c:v>31047</c:v>
                </c:pt>
                <c:pt idx="85">
                  <c:v>31412</c:v>
                </c:pt>
                <c:pt idx="86">
                  <c:v>31777</c:v>
                </c:pt>
                <c:pt idx="87">
                  <c:v>32142</c:v>
                </c:pt>
                <c:pt idx="88">
                  <c:v>32508</c:v>
                </c:pt>
                <c:pt idx="89">
                  <c:v>32873</c:v>
                </c:pt>
                <c:pt idx="90">
                  <c:v>33238</c:v>
                </c:pt>
                <c:pt idx="91">
                  <c:v>33603</c:v>
                </c:pt>
                <c:pt idx="92">
                  <c:v>33969</c:v>
                </c:pt>
                <c:pt idx="93">
                  <c:v>34334</c:v>
                </c:pt>
                <c:pt idx="94">
                  <c:v>34699</c:v>
                </c:pt>
                <c:pt idx="95">
                  <c:v>35064</c:v>
                </c:pt>
                <c:pt idx="96">
                  <c:v>35430</c:v>
                </c:pt>
                <c:pt idx="97">
                  <c:v>35795</c:v>
                </c:pt>
                <c:pt idx="98">
                  <c:v>36160</c:v>
                </c:pt>
                <c:pt idx="99">
                  <c:v>36525</c:v>
                </c:pt>
                <c:pt idx="100">
                  <c:v>36891</c:v>
                </c:pt>
                <c:pt idx="101">
                  <c:v>37256</c:v>
                </c:pt>
                <c:pt idx="102">
                  <c:v>37621</c:v>
                </c:pt>
                <c:pt idx="103">
                  <c:v>37986</c:v>
                </c:pt>
                <c:pt idx="104">
                  <c:v>38352</c:v>
                </c:pt>
                <c:pt idx="105">
                  <c:v>38717</c:v>
                </c:pt>
                <c:pt idx="106">
                  <c:v>39082</c:v>
                </c:pt>
                <c:pt idx="107">
                  <c:v>39447</c:v>
                </c:pt>
                <c:pt idx="108">
                  <c:v>39813</c:v>
                </c:pt>
                <c:pt idx="109">
                  <c:v>40178</c:v>
                </c:pt>
                <c:pt idx="110">
                  <c:v>40543</c:v>
                </c:pt>
                <c:pt idx="111">
                  <c:v>40908</c:v>
                </c:pt>
                <c:pt idx="112">
                  <c:v>41274</c:v>
                </c:pt>
                <c:pt idx="113">
                  <c:v>41639</c:v>
                </c:pt>
                <c:pt idx="114">
                  <c:v>42004</c:v>
                </c:pt>
                <c:pt idx="115">
                  <c:v>42369</c:v>
                </c:pt>
                <c:pt idx="116">
                  <c:v>42735</c:v>
                </c:pt>
                <c:pt idx="117">
                  <c:v>43100</c:v>
                </c:pt>
                <c:pt idx="118">
                  <c:v>43465</c:v>
                </c:pt>
                <c:pt idx="119">
                  <c:v>43830</c:v>
                </c:pt>
                <c:pt idx="120">
                  <c:v>44196</c:v>
                </c:pt>
                <c:pt idx="121">
                  <c:v>44561</c:v>
                </c:pt>
                <c:pt idx="122">
                  <c:v>44926</c:v>
                </c:pt>
                <c:pt idx="123">
                  <c:v>45291</c:v>
                </c:pt>
                <c:pt idx="124">
                  <c:v>45657</c:v>
                </c:pt>
                <c:pt idx="125">
                  <c:v>46022</c:v>
                </c:pt>
              </c:numCache>
            </c:numRef>
          </c:cat>
          <c:val>
            <c:numRef>
              <c:f>Summary_Final!$E$13:$E$138</c:f>
              <c:numCache>
                <c:formatCode>0.00</c:formatCode>
                <c:ptCount val="126"/>
                <c:pt idx="0">
                  <c:v>27.496661725980982</c:v>
                </c:pt>
                <c:pt idx="1">
                  <c:v>28.800650685906632</c:v>
                </c:pt>
                <c:pt idx="2">
                  <c:v>27.845262360051297</c:v>
                </c:pt>
                <c:pt idx="3">
                  <c:v>27.757053851343304</c:v>
                </c:pt>
                <c:pt idx="4">
                  <c:v>26.209536962911812</c:v>
                </c:pt>
                <c:pt idx="5">
                  <c:v>23.72309169749742</c:v>
                </c:pt>
                <c:pt idx="6">
                  <c:v>24.192652490732787</c:v>
                </c:pt>
                <c:pt idx="7">
                  <c:v>23.252899176347071</c:v>
                </c:pt>
                <c:pt idx="8">
                  <c:v>23.858337397442867</c:v>
                </c:pt>
                <c:pt idx="9">
                  <c:v>22.968738540091536</c:v>
                </c:pt>
                <c:pt idx="10">
                  <c:v>21.107885740435872</c:v>
                </c:pt>
                <c:pt idx="11">
                  <c:v>20.286463190756212</c:v>
                </c:pt>
                <c:pt idx="12">
                  <c:v>18.583209962924883</c:v>
                </c:pt>
                <c:pt idx="13">
                  <c:v>17.689021667084585</c:v>
                </c:pt>
                <c:pt idx="14">
                  <c:v>14.882440787641215</c:v>
                </c:pt>
                <c:pt idx="15">
                  <c:v>12.481724547527097</c:v>
                </c:pt>
                <c:pt idx="16">
                  <c:v>9.624723616061063</c:v>
                </c:pt>
                <c:pt idx="17">
                  <c:v>8.3104880737247022</c:v>
                </c:pt>
                <c:pt idx="18">
                  <c:v>5.8928333628618841</c:v>
                </c:pt>
                <c:pt idx="19">
                  <c:v>6.2036746512185044</c:v>
                </c:pt>
                <c:pt idx="20">
                  <c:v>6.3829341002226068</c:v>
                </c:pt>
                <c:pt idx="21">
                  <c:v>11.435744263785121</c:v>
                </c:pt>
                <c:pt idx="22">
                  <c:v>14.684103217771774</c:v>
                </c:pt>
                <c:pt idx="23">
                  <c:v>15.184862728641562</c:v>
                </c:pt>
                <c:pt idx="24">
                  <c:v>14.8886566039488</c:v>
                </c:pt>
                <c:pt idx="25">
                  <c:v>13.213247009614919</c:v>
                </c:pt>
                <c:pt idx="26">
                  <c:v>13.385545076809022</c:v>
                </c:pt>
                <c:pt idx="27">
                  <c:v>13.807988777566663</c:v>
                </c:pt>
                <c:pt idx="28">
                  <c:v>13.29765516240197</c:v>
                </c:pt>
                <c:pt idx="29">
                  <c:v>13.479942248278926</c:v>
                </c:pt>
                <c:pt idx="30">
                  <c:v>14.832163751891814</c:v>
                </c:pt>
                <c:pt idx="31">
                  <c:v>17.753363132076107</c:v>
                </c:pt>
                <c:pt idx="32">
                  <c:v>19.59107775831583</c:v>
                </c:pt>
                <c:pt idx="33">
                  <c:v>19.796121877470757</c:v>
                </c:pt>
                <c:pt idx="34">
                  <c:v>18.40876819908032</c:v>
                </c:pt>
                <c:pt idx="35">
                  <c:v>17.52121849718354</c:v>
                </c:pt>
                <c:pt idx="36">
                  <c:v>16.837082200037376</c:v>
                </c:pt>
                <c:pt idx="37">
                  <c:v>15.632296870410903</c:v>
                </c:pt>
                <c:pt idx="38">
                  <c:v>15.45810884560305</c:v>
                </c:pt>
                <c:pt idx="39">
                  <c:v>14.412114763022171</c:v>
                </c:pt>
                <c:pt idx="40">
                  <c:v>12.505077428821531</c:v>
                </c:pt>
                <c:pt idx="41">
                  <c:v>13.586506821636807</c:v>
                </c:pt>
                <c:pt idx="42">
                  <c:v>11.559554180952846</c:v>
                </c:pt>
                <c:pt idx="43">
                  <c:v>11.572261663959155</c:v>
                </c:pt>
                <c:pt idx="44">
                  <c:v>9.8535158894193877</c:v>
                </c:pt>
                <c:pt idx="45">
                  <c:v>9.5526196157683767</c:v>
                </c:pt>
                <c:pt idx="46">
                  <c:v>10.321476026140225</c:v>
                </c:pt>
                <c:pt idx="47">
                  <c:v>7.8596853231576542</c:v>
                </c:pt>
                <c:pt idx="48">
                  <c:v>5.8854923384440454</c:v>
                </c:pt>
                <c:pt idx="49">
                  <c:v>5.6782682306679373</c:v>
                </c:pt>
                <c:pt idx="50">
                  <c:v>6.057600740791405</c:v>
                </c:pt>
                <c:pt idx="51">
                  <c:v>5.5787087068154078</c:v>
                </c:pt>
                <c:pt idx="52">
                  <c:v>5.3475991058754522</c:v>
                </c:pt>
                <c:pt idx="53">
                  <c:v>5.5456473125653591</c:v>
                </c:pt>
                <c:pt idx="54">
                  <c:v>5.4391139738329448</c:v>
                </c:pt>
                <c:pt idx="55">
                  <c:v>5.9062501571212369</c:v>
                </c:pt>
                <c:pt idx="56">
                  <c:v>5.906383374480165</c:v>
                </c:pt>
                <c:pt idx="57">
                  <c:v>5.9988235299568222</c:v>
                </c:pt>
                <c:pt idx="58">
                  <c:v>6.5321216516062055</c:v>
                </c:pt>
                <c:pt idx="59">
                  <c:v>7.1163719404887207</c:v>
                </c:pt>
                <c:pt idx="60">
                  <c:v>7.2340582832852993</c:v>
                </c:pt>
                <c:pt idx="61">
                  <c:v>7.1822978629105467</c:v>
                </c:pt>
                <c:pt idx="62">
                  <c:v>7.599016753550214</c:v>
                </c:pt>
                <c:pt idx="63">
                  <c:v>7.4223133620352781</c:v>
                </c:pt>
                <c:pt idx="64">
                  <c:v>7.3671665378870488</c:v>
                </c:pt>
                <c:pt idx="65">
                  <c:v>7.6258504734298374</c:v>
                </c:pt>
                <c:pt idx="66">
                  <c:v>7.5719862114716712</c:v>
                </c:pt>
                <c:pt idx="67">
                  <c:v>7.5430152010149225</c:v>
                </c:pt>
                <c:pt idx="68">
                  <c:v>7.0958945008180079</c:v>
                </c:pt>
                <c:pt idx="69">
                  <c:v>7.1122064878135172</c:v>
                </c:pt>
                <c:pt idx="70">
                  <c:v>6.4979711913751865</c:v>
                </c:pt>
                <c:pt idx="71">
                  <c:v>6.077342826000641</c:v>
                </c:pt>
                <c:pt idx="72">
                  <c:v>5.6504024524300807</c:v>
                </c:pt>
                <c:pt idx="73">
                  <c:v>5.0373445391590579</c:v>
                </c:pt>
                <c:pt idx="74">
                  <c:v>3.7672408110596871</c:v>
                </c:pt>
                <c:pt idx="75">
                  <c:v>3.9161062699171549</c:v>
                </c:pt>
                <c:pt idx="76">
                  <c:v>3.85953885453051</c:v>
                </c:pt>
                <c:pt idx="77">
                  <c:v>3.7292410814756574</c:v>
                </c:pt>
                <c:pt idx="78">
                  <c:v>3.9783172684123334</c:v>
                </c:pt>
                <c:pt idx="79">
                  <c:v>3.4939855065879759</c:v>
                </c:pt>
                <c:pt idx="80">
                  <c:v>3.102986325095543</c:v>
                </c:pt>
                <c:pt idx="81">
                  <c:v>3.4383429303734476</c:v>
                </c:pt>
                <c:pt idx="82">
                  <c:v>3.5834407980576444</c:v>
                </c:pt>
                <c:pt idx="83">
                  <c:v>3.6738434967644715</c:v>
                </c:pt>
                <c:pt idx="84">
                  <c:v>3.728341414075421</c:v>
                </c:pt>
                <c:pt idx="85">
                  <c:v>3.8034784428552029</c:v>
                </c:pt>
                <c:pt idx="86">
                  <c:v>3.6109789480667747</c:v>
                </c:pt>
                <c:pt idx="87">
                  <c:v>3.4600460946210521</c:v>
                </c:pt>
                <c:pt idx="88">
                  <c:v>3.4438160838496232</c:v>
                </c:pt>
                <c:pt idx="89">
                  <c:v>3.4393155042485546</c:v>
                </c:pt>
                <c:pt idx="90">
                  <c:v>3.3298813440032786</c:v>
                </c:pt>
                <c:pt idx="91">
                  <c:v>3.3527867120100572</c:v>
                </c:pt>
                <c:pt idx="92">
                  <c:v>3.2724699131110779</c:v>
                </c:pt>
                <c:pt idx="93">
                  <c:v>3.1892329644189545</c:v>
                </c:pt>
                <c:pt idx="94">
                  <c:v>3.0167063068725546</c:v>
                </c:pt>
                <c:pt idx="95">
                  <c:v>2.514225653056068</c:v>
                </c:pt>
                <c:pt idx="96">
                  <c:v>2.2777993490589319</c:v>
                </c:pt>
                <c:pt idx="97">
                  <c:v>2.1368188814584288</c:v>
                </c:pt>
                <c:pt idx="98">
                  <c:v>2.0129265980303361</c:v>
                </c:pt>
                <c:pt idx="99">
                  <c:v>1.814809869446679</c:v>
                </c:pt>
                <c:pt idx="100">
                  <c:v>1.6388475514870893</c:v>
                </c:pt>
                <c:pt idx="101">
                  <c:v>1.643848230976088</c:v>
                </c:pt>
                <c:pt idx="102">
                  <c:v>1.6525579681785241</c:v>
                </c:pt>
                <c:pt idx="103">
                  <c:v>1.5887460265726543</c:v>
                </c:pt>
                <c:pt idx="104">
                  <c:v>1.4579664073358074</c:v>
                </c:pt>
                <c:pt idx="105">
                  <c:v>1.3970138370358041</c:v>
                </c:pt>
                <c:pt idx="106">
                  <c:v>1.3635927819903855</c:v>
                </c:pt>
                <c:pt idx="107">
                  <c:v>1.3451280833481007</c:v>
                </c:pt>
                <c:pt idx="108">
                  <c:v>1.2336092674440646</c:v>
                </c:pt>
                <c:pt idx="109">
                  <c:v>1.3668811074513545</c:v>
                </c:pt>
                <c:pt idx="110">
                  <c:v>1.3639361696290715</c:v>
                </c:pt>
                <c:pt idx="111">
                  <c:v>1.3088296199623002</c:v>
                </c:pt>
                <c:pt idx="112">
                  <c:v>1.3271128523363882</c:v>
                </c:pt>
                <c:pt idx="113">
                  <c:v>1.3890170834263482</c:v>
                </c:pt>
                <c:pt idx="114">
                  <c:v>1.3975594273082952</c:v>
                </c:pt>
                <c:pt idx="115">
                  <c:v>1.5198363393077319</c:v>
                </c:pt>
                <c:pt idx="116">
                  <c:v>1.4838226603915601</c:v>
                </c:pt>
                <c:pt idx="117">
                  <c:v>1.415521359729123</c:v>
                </c:pt>
                <c:pt idx="118">
                  <c:v>1.8219602114000044</c:v>
                </c:pt>
                <c:pt idx="119">
                  <c:v>2.6753604792128218</c:v>
                </c:pt>
                <c:pt idx="120">
                  <c:v>2.7811815660849812</c:v>
                </c:pt>
                <c:pt idx="121">
                  <c:v>2.9919190032718692</c:v>
                </c:pt>
                <c:pt idx="122">
                  <c:v>2.772197530677877</c:v>
                </c:pt>
                <c:pt idx="123">
                  <c:v>2.3463545588844608</c:v>
                </c:pt>
                <c:pt idx="124">
                  <c:v>2.336061990454843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2-4842-A334-656DD8D56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827919"/>
        <c:axId val="237828399"/>
      </c:areaChart>
      <c:barChart>
        <c:barDir val="col"/>
        <c:grouping val="stacked"/>
        <c:varyColors val="0"/>
        <c:ser>
          <c:idx val="2"/>
          <c:order val="3"/>
          <c:tx>
            <c:strRef>
              <c:f>Summary_Final!$H$2</c:f>
              <c:strCache>
                <c:ptCount val="1"/>
                <c:pt idx="0">
                  <c:v>Baseline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892-4842-A334-656DD8D562EA}"/>
              </c:ext>
            </c:extLst>
          </c:dPt>
          <c:dPt>
            <c:idx val="13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892-4842-A334-656DD8D562EA}"/>
              </c:ext>
            </c:extLst>
          </c:dPt>
          <c:cat>
            <c:multiLvlStrRef>
              <c:f>Summary_Final!#REF!</c:f>
            </c:multiLvlStrRef>
          </c:cat>
          <c:val>
            <c:numRef>
              <c:f>Summary_Final!$H$13:$H$138</c:f>
              <c:numCache>
                <c:formatCode>General</c:formatCode>
                <c:ptCount val="126"/>
                <c:pt idx="125" formatCode="0.0">
                  <c:v>2.336061990454843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92-4842-A334-656DD8D562EA}"/>
            </c:ext>
          </c:extLst>
        </c:ser>
        <c:ser>
          <c:idx val="3"/>
          <c:order val="4"/>
          <c:tx>
            <c:strRef>
              <c:f>Summary_Final!$I$2</c:f>
              <c:strCache>
                <c:ptCount val="1"/>
                <c:pt idx="0">
                  <c:v>… with 25% Canada tariffs*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EC1-4256-85FA-0C911D79EDF7}"/>
              </c:ext>
            </c:extLst>
          </c:dPt>
          <c:cat>
            <c:multiLvlStrRef>
              <c:f>Summary_Final!#REF!</c:f>
            </c:multiLvlStrRef>
          </c:cat>
          <c:val>
            <c:numRef>
              <c:f>Summary_Final!$I$13:$I$138</c:f>
              <c:numCache>
                <c:formatCode>General</c:formatCode>
                <c:ptCount val="126"/>
                <c:pt idx="125" formatCode="0.0">
                  <c:v>2.5971894789141645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92-4842-A334-656DD8D562EA}"/>
            </c:ext>
          </c:extLst>
        </c:ser>
        <c:ser>
          <c:idx val="4"/>
          <c:order val="5"/>
          <c:tx>
            <c:strRef>
              <c:f>Summary_Final!$J$2</c:f>
              <c:strCache>
                <c:ptCount val="1"/>
                <c:pt idx="0">
                  <c:v>… with 25% Mexico tariffs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EC1-4256-85FA-0C911D79EDF7}"/>
              </c:ext>
            </c:extLst>
          </c:dPt>
          <c:cat>
            <c:multiLvlStrRef>
              <c:f>Summary_Final!#REF!</c:f>
            </c:multiLvlStrRef>
          </c:cat>
          <c:val>
            <c:numRef>
              <c:f>Summary_Final!$J$13:$J$138</c:f>
              <c:numCache>
                <c:formatCode>General</c:formatCode>
                <c:ptCount val="126"/>
                <c:pt idx="125" formatCode="0.0">
                  <c:v>3.9090854029602897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92-4842-A334-656DD8D562EA}"/>
            </c:ext>
          </c:extLst>
        </c:ser>
        <c:ser>
          <c:idx val="5"/>
          <c:order val="6"/>
          <c:tx>
            <c:strRef>
              <c:f>Summary_Final!$K$2</c:f>
              <c:strCache>
                <c:ptCount val="1"/>
                <c:pt idx="0">
                  <c:v>… with additional 10% on China (Feb. 4)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EC1-4256-85FA-0C911D79EDF7}"/>
              </c:ext>
            </c:extLst>
          </c:dPt>
          <c:cat>
            <c:multiLvlStrRef>
              <c:f>Summary_Final!#REF!</c:f>
            </c:multiLvlStrRef>
          </c:cat>
          <c:val>
            <c:numRef>
              <c:f>Summary_Final!$K$13:$K$138</c:f>
              <c:numCache>
                <c:formatCode>General</c:formatCode>
                <c:ptCount val="126"/>
                <c:pt idx="125" formatCode="0.0">
                  <c:v>1.3434195488910177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92-4842-A334-656DD8D562EA}"/>
            </c:ext>
          </c:extLst>
        </c:ser>
        <c:ser>
          <c:idx val="6"/>
          <c:order val="7"/>
          <c:tx>
            <c:strRef>
              <c:f>Summary_Final!$L$2</c:f>
              <c:strCache>
                <c:ptCount val="1"/>
                <c:pt idx="0">
                  <c:v>… with additional 10% on China (Mar. 4)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>
                  <a:lumMod val="40000"/>
                  <a:lumOff val="60000"/>
                </a:schemeClr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892-4842-A334-656DD8D562EA}"/>
              </c:ext>
            </c:extLst>
          </c:dPt>
          <c:dPt>
            <c:idx val="13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892-4842-A334-656DD8D562EA}"/>
              </c:ext>
            </c:extLst>
          </c:dPt>
          <c:val>
            <c:numRef>
              <c:f>Summary_Final!$L$13:$L$138</c:f>
              <c:numCache>
                <c:formatCode>General</c:formatCode>
                <c:ptCount val="126"/>
                <c:pt idx="125" formatCode="0.0">
                  <c:v>1.3434195488910161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92-4842-A334-656DD8D562EA}"/>
            </c:ext>
          </c:extLst>
        </c:ser>
        <c:ser>
          <c:idx val="8"/>
          <c:order val="8"/>
          <c:tx>
            <c:strRef>
              <c:f>Summary_Final!$M$2</c:f>
              <c:strCache>
                <c:ptCount val="1"/>
                <c:pt idx="0">
                  <c:v>… with potential 25% EU tariffs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pattFill prst="dk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5EC1-4256-85FA-0C911D79EDF7}"/>
              </c:ext>
            </c:extLst>
          </c:dPt>
          <c:val>
            <c:numRef>
              <c:f>Summary_Final!$M$13:$M$138</c:f>
              <c:numCache>
                <c:formatCode>General</c:formatCode>
                <c:ptCount val="126"/>
                <c:pt idx="125" formatCode="0.0">
                  <c:v>4.8601658607674461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EC1-4256-85FA-0C911D79E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37827919"/>
        <c:axId val="237828399"/>
      </c:barChart>
      <c:lineChart>
        <c:grouping val="standard"/>
        <c:varyColors val="0"/>
        <c:ser>
          <c:idx val="1"/>
          <c:order val="1"/>
          <c:tx>
            <c:strRef>
              <c:f>Summary_Final!$F$2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prstDash val="sysDot"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>
                    <a:alpha val="98000"/>
                  </a:schemeClr>
                </a:solidFill>
                <a:prstDash val="sysDot"/>
              </a:ln>
              <a:effectLst/>
            </c:spPr>
          </c:marker>
          <c:dPt>
            <c:idx val="125"/>
            <c:marker>
              <c:symbol val="circle"/>
              <c:size val="8"/>
              <c:spPr>
                <a:solidFill>
                  <a:schemeClr val="tx1"/>
                </a:solidFill>
                <a:ln w="9525">
                  <a:solidFill>
                    <a:schemeClr val="tx1">
                      <a:alpha val="98000"/>
                    </a:schemeClr>
                  </a:solidFill>
                  <a:prstDash val="solid"/>
                </a:ln>
                <a:effectLst/>
              </c:spPr>
            </c:marker>
            <c:bubble3D val="0"/>
            <c:spPr>
              <a:ln w="28575" cap="rnd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892-4842-A334-656DD8D562EA}"/>
              </c:ext>
            </c:extLst>
          </c:dPt>
          <c:dPt>
            <c:idx val="134"/>
            <c:marker>
              <c:symbol val="circle"/>
              <c:size val="8"/>
              <c:spPr>
                <a:solidFill>
                  <a:schemeClr val="tx1"/>
                </a:solidFill>
                <a:ln w="9525">
                  <a:solidFill>
                    <a:schemeClr val="tx1">
                      <a:alpha val="98000"/>
                    </a:schemeClr>
                  </a:solidFill>
                  <a:prstDash val="sysDot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2892-4842-A334-656DD8D562EA}"/>
              </c:ext>
            </c:extLst>
          </c:dPt>
          <c:dLbls>
            <c:dLbl>
              <c:idx val="125"/>
              <c:layout>
                <c:manualLayout>
                  <c:x val="-7.4440141993105488E-2"/>
                  <c:y val="-1.339308498814541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/>
                      <a:t>Esimated level of tariffs with  measures announced since Jan. 20, 2025</a:t>
                    </a:r>
                  </a:p>
                  <a:p>
                    <a:pPr>
                      <a:defRPr sz="700"/>
                    </a:pPr>
                    <a:r>
                      <a:rPr lang="en-US" sz="1000" b="1"/>
                      <a:t>11.5</a:t>
                    </a:r>
                    <a:r>
                      <a:rPr lang="en-US" sz="700" b="1"/>
                      <a:t>%</a:t>
                    </a:r>
                    <a:r>
                      <a:rPr lang="en-US" sz="1000" b="1"/>
                      <a:t> 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84537185268763"/>
                      <c:h val="0.13615055257415914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B-2892-4842-A334-656DD8D562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  <a:headEnd type="none" w="med" len="med"/>
                      <a:tailEnd type="none" w="med" len="med"/>
                    </a:ln>
                    <a:effectLst/>
                  </c:spPr>
                </c15:leaderLines>
              </c:ext>
            </c:extLst>
          </c:dLbls>
          <c:cat>
            <c:numRef>
              <c:f>Summary_Final!$A$13:$A$138</c:f>
              <c:numCache>
                <c:formatCode>m/d/yyyy</c:formatCode>
                <c:ptCount val="126"/>
                <c:pt idx="0">
                  <c:v>366</c:v>
                </c:pt>
                <c:pt idx="1">
                  <c:v>731</c:v>
                </c:pt>
                <c:pt idx="2">
                  <c:v>1096</c:v>
                </c:pt>
                <c:pt idx="3">
                  <c:v>1461</c:v>
                </c:pt>
                <c:pt idx="4">
                  <c:v>1827</c:v>
                </c:pt>
                <c:pt idx="5">
                  <c:v>2192</c:v>
                </c:pt>
                <c:pt idx="6">
                  <c:v>2557</c:v>
                </c:pt>
                <c:pt idx="7">
                  <c:v>2922</c:v>
                </c:pt>
                <c:pt idx="8">
                  <c:v>3288</c:v>
                </c:pt>
                <c:pt idx="9">
                  <c:v>3653</c:v>
                </c:pt>
                <c:pt idx="10">
                  <c:v>4018</c:v>
                </c:pt>
                <c:pt idx="11">
                  <c:v>4383</c:v>
                </c:pt>
                <c:pt idx="12">
                  <c:v>4749</c:v>
                </c:pt>
                <c:pt idx="13">
                  <c:v>5114</c:v>
                </c:pt>
                <c:pt idx="14">
                  <c:v>5479</c:v>
                </c:pt>
                <c:pt idx="15">
                  <c:v>5844</c:v>
                </c:pt>
                <c:pt idx="16">
                  <c:v>6210</c:v>
                </c:pt>
                <c:pt idx="17">
                  <c:v>6575</c:v>
                </c:pt>
                <c:pt idx="18">
                  <c:v>6940</c:v>
                </c:pt>
                <c:pt idx="19">
                  <c:v>7305</c:v>
                </c:pt>
                <c:pt idx="20">
                  <c:v>7671</c:v>
                </c:pt>
                <c:pt idx="21">
                  <c:v>8036</c:v>
                </c:pt>
                <c:pt idx="22">
                  <c:v>8401</c:v>
                </c:pt>
                <c:pt idx="23">
                  <c:v>8766</c:v>
                </c:pt>
                <c:pt idx="24">
                  <c:v>9132</c:v>
                </c:pt>
                <c:pt idx="25">
                  <c:v>9497</c:v>
                </c:pt>
                <c:pt idx="26">
                  <c:v>9862</c:v>
                </c:pt>
                <c:pt idx="27">
                  <c:v>10227</c:v>
                </c:pt>
                <c:pt idx="28">
                  <c:v>10593</c:v>
                </c:pt>
                <c:pt idx="29">
                  <c:v>10958</c:v>
                </c:pt>
                <c:pt idx="30">
                  <c:v>11323</c:v>
                </c:pt>
                <c:pt idx="31">
                  <c:v>11688</c:v>
                </c:pt>
                <c:pt idx="32">
                  <c:v>12054</c:v>
                </c:pt>
                <c:pt idx="33">
                  <c:v>12419</c:v>
                </c:pt>
                <c:pt idx="34">
                  <c:v>12784</c:v>
                </c:pt>
                <c:pt idx="35">
                  <c:v>13149</c:v>
                </c:pt>
                <c:pt idx="36">
                  <c:v>13515</c:v>
                </c:pt>
                <c:pt idx="37">
                  <c:v>13880</c:v>
                </c:pt>
                <c:pt idx="38">
                  <c:v>14245</c:v>
                </c:pt>
                <c:pt idx="39">
                  <c:v>14610</c:v>
                </c:pt>
                <c:pt idx="40">
                  <c:v>14976</c:v>
                </c:pt>
                <c:pt idx="41">
                  <c:v>15341</c:v>
                </c:pt>
                <c:pt idx="42">
                  <c:v>15706</c:v>
                </c:pt>
                <c:pt idx="43">
                  <c:v>16071</c:v>
                </c:pt>
                <c:pt idx="44">
                  <c:v>16437</c:v>
                </c:pt>
                <c:pt idx="45">
                  <c:v>16802</c:v>
                </c:pt>
                <c:pt idx="46">
                  <c:v>17167</c:v>
                </c:pt>
                <c:pt idx="47">
                  <c:v>17532</c:v>
                </c:pt>
                <c:pt idx="48">
                  <c:v>17898</c:v>
                </c:pt>
                <c:pt idx="49">
                  <c:v>18263</c:v>
                </c:pt>
                <c:pt idx="50">
                  <c:v>18628</c:v>
                </c:pt>
                <c:pt idx="51">
                  <c:v>18993</c:v>
                </c:pt>
                <c:pt idx="52">
                  <c:v>19359</c:v>
                </c:pt>
                <c:pt idx="53">
                  <c:v>19724</c:v>
                </c:pt>
                <c:pt idx="54">
                  <c:v>20089</c:v>
                </c:pt>
                <c:pt idx="55">
                  <c:v>20454</c:v>
                </c:pt>
                <c:pt idx="56">
                  <c:v>20820</c:v>
                </c:pt>
                <c:pt idx="57">
                  <c:v>21185</c:v>
                </c:pt>
                <c:pt idx="58">
                  <c:v>21550</c:v>
                </c:pt>
                <c:pt idx="59">
                  <c:v>21915</c:v>
                </c:pt>
                <c:pt idx="60">
                  <c:v>22281</c:v>
                </c:pt>
                <c:pt idx="61">
                  <c:v>22646</c:v>
                </c:pt>
                <c:pt idx="62">
                  <c:v>23011</c:v>
                </c:pt>
                <c:pt idx="63">
                  <c:v>23376</c:v>
                </c:pt>
                <c:pt idx="64">
                  <c:v>23742</c:v>
                </c:pt>
                <c:pt idx="65">
                  <c:v>24107</c:v>
                </c:pt>
                <c:pt idx="66">
                  <c:v>24472</c:v>
                </c:pt>
                <c:pt idx="67">
                  <c:v>24837</c:v>
                </c:pt>
                <c:pt idx="68">
                  <c:v>25203</c:v>
                </c:pt>
                <c:pt idx="69">
                  <c:v>25568</c:v>
                </c:pt>
                <c:pt idx="70">
                  <c:v>25933</c:v>
                </c:pt>
                <c:pt idx="71">
                  <c:v>26298</c:v>
                </c:pt>
                <c:pt idx="72">
                  <c:v>26664</c:v>
                </c:pt>
                <c:pt idx="73">
                  <c:v>27029</c:v>
                </c:pt>
                <c:pt idx="74">
                  <c:v>27394</c:v>
                </c:pt>
                <c:pt idx="75">
                  <c:v>27759</c:v>
                </c:pt>
                <c:pt idx="76">
                  <c:v>28125</c:v>
                </c:pt>
                <c:pt idx="77">
                  <c:v>28490</c:v>
                </c:pt>
                <c:pt idx="78">
                  <c:v>28855</c:v>
                </c:pt>
                <c:pt idx="79">
                  <c:v>29220</c:v>
                </c:pt>
                <c:pt idx="80">
                  <c:v>29586</c:v>
                </c:pt>
                <c:pt idx="81">
                  <c:v>29951</c:v>
                </c:pt>
                <c:pt idx="82">
                  <c:v>30316</c:v>
                </c:pt>
                <c:pt idx="83">
                  <c:v>30681</c:v>
                </c:pt>
                <c:pt idx="84">
                  <c:v>31047</c:v>
                </c:pt>
                <c:pt idx="85">
                  <c:v>31412</c:v>
                </c:pt>
                <c:pt idx="86">
                  <c:v>31777</c:v>
                </c:pt>
                <c:pt idx="87">
                  <c:v>32142</c:v>
                </c:pt>
                <c:pt idx="88">
                  <c:v>32508</c:v>
                </c:pt>
                <c:pt idx="89">
                  <c:v>32873</c:v>
                </c:pt>
                <c:pt idx="90">
                  <c:v>33238</c:v>
                </c:pt>
                <c:pt idx="91">
                  <c:v>33603</c:v>
                </c:pt>
                <c:pt idx="92">
                  <c:v>33969</c:v>
                </c:pt>
                <c:pt idx="93">
                  <c:v>34334</c:v>
                </c:pt>
                <c:pt idx="94">
                  <c:v>34699</c:v>
                </c:pt>
                <c:pt idx="95">
                  <c:v>35064</c:v>
                </c:pt>
                <c:pt idx="96">
                  <c:v>35430</c:v>
                </c:pt>
                <c:pt idx="97">
                  <c:v>35795</c:v>
                </c:pt>
                <c:pt idx="98">
                  <c:v>36160</c:v>
                </c:pt>
                <c:pt idx="99">
                  <c:v>36525</c:v>
                </c:pt>
                <c:pt idx="100">
                  <c:v>36891</c:v>
                </c:pt>
                <c:pt idx="101">
                  <c:v>37256</c:v>
                </c:pt>
                <c:pt idx="102">
                  <c:v>37621</c:v>
                </c:pt>
                <c:pt idx="103">
                  <c:v>37986</c:v>
                </c:pt>
                <c:pt idx="104">
                  <c:v>38352</c:v>
                </c:pt>
                <c:pt idx="105">
                  <c:v>38717</c:v>
                </c:pt>
                <c:pt idx="106">
                  <c:v>39082</c:v>
                </c:pt>
                <c:pt idx="107">
                  <c:v>39447</c:v>
                </c:pt>
                <c:pt idx="108">
                  <c:v>39813</c:v>
                </c:pt>
                <c:pt idx="109">
                  <c:v>40178</c:v>
                </c:pt>
                <c:pt idx="110">
                  <c:v>40543</c:v>
                </c:pt>
                <c:pt idx="111">
                  <c:v>40908</c:v>
                </c:pt>
                <c:pt idx="112">
                  <c:v>41274</c:v>
                </c:pt>
                <c:pt idx="113">
                  <c:v>41639</c:v>
                </c:pt>
                <c:pt idx="114">
                  <c:v>42004</c:v>
                </c:pt>
                <c:pt idx="115">
                  <c:v>42369</c:v>
                </c:pt>
                <c:pt idx="116">
                  <c:v>42735</c:v>
                </c:pt>
                <c:pt idx="117">
                  <c:v>43100</c:v>
                </c:pt>
                <c:pt idx="118">
                  <c:v>43465</c:v>
                </c:pt>
                <c:pt idx="119">
                  <c:v>43830</c:v>
                </c:pt>
                <c:pt idx="120">
                  <c:v>44196</c:v>
                </c:pt>
                <c:pt idx="121">
                  <c:v>44561</c:v>
                </c:pt>
                <c:pt idx="122">
                  <c:v>44926</c:v>
                </c:pt>
                <c:pt idx="123">
                  <c:v>45291</c:v>
                </c:pt>
                <c:pt idx="124">
                  <c:v>45657</c:v>
                </c:pt>
                <c:pt idx="125">
                  <c:v>46022</c:v>
                </c:pt>
              </c:numCache>
            </c:numRef>
          </c:cat>
          <c:val>
            <c:numRef>
              <c:f>Summary_Final!$F$13:$F$138</c:f>
              <c:numCache>
                <c:formatCode>General</c:formatCode>
                <c:ptCount val="126"/>
                <c:pt idx="125" formatCode="0.0">
                  <c:v>11.477765306638034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92-4842-A334-656DD8D562EA}"/>
            </c:ext>
          </c:extLst>
        </c:ser>
        <c:ser>
          <c:idx val="7"/>
          <c:order val="2"/>
          <c:tx>
            <c:strRef>
              <c:f>Summary_Final!$G$2</c:f>
              <c:strCache>
                <c:ptCount val="1"/>
                <c:pt idx="0">
                  <c:v>Total with EU tariffs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25"/>
            <c:marker>
              <c:symbol val="circle"/>
              <c:size val="8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5EC1-4256-85FA-0C911D79EDF7}"/>
              </c:ext>
            </c:extLst>
          </c:dPt>
          <c:dLbls>
            <c:dLbl>
              <c:idx val="125"/>
              <c:layout>
                <c:manualLayout>
                  <c:x val="-9.7951797077345207E-2"/>
                  <c:y val="1.0867580024236411E-3"/>
                </c:manualLayout>
              </c:layout>
              <c:tx>
                <c:rich>
                  <a:bodyPr/>
                  <a:lstStyle/>
                  <a:p>
                    <a:r>
                      <a:rPr lang="en-US" sz="700"/>
                      <a:t>Estimated level </a:t>
                    </a:r>
                    <a:r>
                      <a:rPr lang="en-US" sz="700" i="1" u="sng"/>
                      <a:t>if</a:t>
                    </a:r>
                    <a:r>
                      <a:rPr lang="en-US" sz="700" i="0" u="none"/>
                      <a:t> EU is</a:t>
                    </a:r>
                    <a:r>
                      <a:rPr lang="en-US" sz="700" i="0" u="none" baseline="0"/>
                      <a:t> hit with 25% tariffs</a:t>
                    </a:r>
                    <a:endParaRPr lang="en-US" sz="700"/>
                  </a:p>
                  <a:p>
                    <a:r>
                      <a:rPr lang="en-US" sz="1000" b="1"/>
                      <a:t>16.3</a:t>
                    </a:r>
                    <a:r>
                      <a:rPr lang="en-US" sz="700" b="1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5EC1-4256-85FA-0C911D79ED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Summary_Final!$G$13:$G$138</c:f>
              <c:numCache>
                <c:formatCode>General</c:formatCode>
                <c:ptCount val="126"/>
                <c:pt idx="125" formatCode="0.0">
                  <c:v>16.337931167405479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EC1-4256-85FA-0C911D79E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27919"/>
        <c:axId val="237828399"/>
      </c:lineChart>
      <c:dateAx>
        <c:axId val="2378279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7828399"/>
        <c:crosses val="autoZero"/>
        <c:auto val="0"/>
        <c:lblOffset val="100"/>
        <c:baseTimeUnit val="years"/>
        <c:majorUnit val="5"/>
        <c:majorTimeUnit val="years"/>
      </c:dateAx>
      <c:valAx>
        <c:axId val="237828399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7827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54043011895036475"/>
          <c:y val="0.12856349277652857"/>
          <c:w val="0.45417828267471638"/>
          <c:h val="0.2527038193227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100" b="1"/>
              <a:t>Etats-Unis: Taux effectif moyen des droits de douane sur les importations,</a:t>
            </a:r>
            <a:r>
              <a:rPr lang="fr-FR" sz="1100" b="1" baseline="0"/>
              <a:t> </a:t>
            </a:r>
            <a:r>
              <a:rPr lang="fr-FR" sz="1100" b="0" baseline="0"/>
              <a:t>%</a:t>
            </a:r>
            <a:endParaRPr lang="fr-FR" sz="11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0937311010552357E-2"/>
          <c:y val="8.8160377330240014E-2"/>
          <c:w val="0.92812633099032182"/>
          <c:h val="0.77165153211525461"/>
        </c:manualLayout>
      </c:layout>
      <c:areaChart>
        <c:grouping val="standard"/>
        <c:varyColors val="0"/>
        <c:ser>
          <c:idx val="0"/>
          <c:order val="0"/>
          <c:tx>
            <c:v>Taux effectif moyen</c:v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cat>
            <c:numRef>
              <c:f>'Summary_Final (ex_auto MCA) V2'!$A$14:$A$139</c:f>
              <c:numCache>
                <c:formatCode>m/d/yyyy</c:formatCode>
                <c:ptCount val="126"/>
                <c:pt idx="0">
                  <c:v>366</c:v>
                </c:pt>
                <c:pt idx="1">
                  <c:v>731</c:v>
                </c:pt>
                <c:pt idx="2">
                  <c:v>1096</c:v>
                </c:pt>
                <c:pt idx="3">
                  <c:v>1461</c:v>
                </c:pt>
                <c:pt idx="4">
                  <c:v>1827</c:v>
                </c:pt>
                <c:pt idx="5">
                  <c:v>2192</c:v>
                </c:pt>
                <c:pt idx="6">
                  <c:v>2557</c:v>
                </c:pt>
                <c:pt idx="7">
                  <c:v>2922</c:v>
                </c:pt>
                <c:pt idx="8">
                  <c:v>3288</c:v>
                </c:pt>
                <c:pt idx="9">
                  <c:v>3653</c:v>
                </c:pt>
                <c:pt idx="10">
                  <c:v>4018</c:v>
                </c:pt>
                <c:pt idx="11">
                  <c:v>4383</c:v>
                </c:pt>
                <c:pt idx="12">
                  <c:v>4749</c:v>
                </c:pt>
                <c:pt idx="13">
                  <c:v>5114</c:v>
                </c:pt>
                <c:pt idx="14">
                  <c:v>5479</c:v>
                </c:pt>
                <c:pt idx="15">
                  <c:v>5844</c:v>
                </c:pt>
                <c:pt idx="16">
                  <c:v>6210</c:v>
                </c:pt>
                <c:pt idx="17">
                  <c:v>6575</c:v>
                </c:pt>
                <c:pt idx="18">
                  <c:v>6940</c:v>
                </c:pt>
                <c:pt idx="19">
                  <c:v>7305</c:v>
                </c:pt>
                <c:pt idx="20">
                  <c:v>7671</c:v>
                </c:pt>
                <c:pt idx="21">
                  <c:v>8036</c:v>
                </c:pt>
                <c:pt idx="22">
                  <c:v>8401</c:v>
                </c:pt>
                <c:pt idx="23">
                  <c:v>8766</c:v>
                </c:pt>
                <c:pt idx="24">
                  <c:v>9132</c:v>
                </c:pt>
                <c:pt idx="25">
                  <c:v>9497</c:v>
                </c:pt>
                <c:pt idx="26">
                  <c:v>9862</c:v>
                </c:pt>
                <c:pt idx="27">
                  <c:v>10227</c:v>
                </c:pt>
                <c:pt idx="28">
                  <c:v>10593</c:v>
                </c:pt>
                <c:pt idx="29">
                  <c:v>10958</c:v>
                </c:pt>
                <c:pt idx="30">
                  <c:v>11323</c:v>
                </c:pt>
                <c:pt idx="31">
                  <c:v>11688</c:v>
                </c:pt>
                <c:pt idx="32">
                  <c:v>12054</c:v>
                </c:pt>
                <c:pt idx="33">
                  <c:v>12419</c:v>
                </c:pt>
                <c:pt idx="34">
                  <c:v>12784</c:v>
                </c:pt>
                <c:pt idx="35">
                  <c:v>13149</c:v>
                </c:pt>
                <c:pt idx="36">
                  <c:v>13515</c:v>
                </c:pt>
                <c:pt idx="37">
                  <c:v>13880</c:v>
                </c:pt>
                <c:pt idx="38">
                  <c:v>14245</c:v>
                </c:pt>
                <c:pt idx="39">
                  <c:v>14610</c:v>
                </c:pt>
                <c:pt idx="40">
                  <c:v>14976</c:v>
                </c:pt>
                <c:pt idx="41">
                  <c:v>15341</c:v>
                </c:pt>
                <c:pt idx="42">
                  <c:v>15706</c:v>
                </c:pt>
                <c:pt idx="43">
                  <c:v>16071</c:v>
                </c:pt>
                <c:pt idx="44">
                  <c:v>16437</c:v>
                </c:pt>
                <c:pt idx="45">
                  <c:v>16802</c:v>
                </c:pt>
                <c:pt idx="46">
                  <c:v>17167</c:v>
                </c:pt>
                <c:pt idx="47">
                  <c:v>17532</c:v>
                </c:pt>
                <c:pt idx="48">
                  <c:v>17898</c:v>
                </c:pt>
                <c:pt idx="49">
                  <c:v>18263</c:v>
                </c:pt>
                <c:pt idx="50">
                  <c:v>18628</c:v>
                </c:pt>
                <c:pt idx="51">
                  <c:v>18993</c:v>
                </c:pt>
                <c:pt idx="52">
                  <c:v>19359</c:v>
                </c:pt>
                <c:pt idx="53">
                  <c:v>19724</c:v>
                </c:pt>
                <c:pt idx="54">
                  <c:v>20089</c:v>
                </c:pt>
                <c:pt idx="55">
                  <c:v>20454</c:v>
                </c:pt>
                <c:pt idx="56">
                  <c:v>20820</c:v>
                </c:pt>
                <c:pt idx="57">
                  <c:v>21185</c:v>
                </c:pt>
                <c:pt idx="58">
                  <c:v>21550</c:v>
                </c:pt>
                <c:pt idx="59">
                  <c:v>21915</c:v>
                </c:pt>
                <c:pt idx="60">
                  <c:v>22281</c:v>
                </c:pt>
                <c:pt idx="61">
                  <c:v>22646</c:v>
                </c:pt>
                <c:pt idx="62">
                  <c:v>23011</c:v>
                </c:pt>
                <c:pt idx="63">
                  <c:v>23376</c:v>
                </c:pt>
                <c:pt idx="64">
                  <c:v>23742</c:v>
                </c:pt>
                <c:pt idx="65">
                  <c:v>24107</c:v>
                </c:pt>
                <c:pt idx="66">
                  <c:v>24472</c:v>
                </c:pt>
                <c:pt idx="67">
                  <c:v>24837</c:v>
                </c:pt>
                <c:pt idx="68">
                  <c:v>25203</c:v>
                </c:pt>
                <c:pt idx="69">
                  <c:v>25568</c:v>
                </c:pt>
                <c:pt idx="70">
                  <c:v>25933</c:v>
                </c:pt>
                <c:pt idx="71">
                  <c:v>26298</c:v>
                </c:pt>
                <c:pt idx="72">
                  <c:v>26664</c:v>
                </c:pt>
                <c:pt idx="73">
                  <c:v>27029</c:v>
                </c:pt>
                <c:pt idx="74">
                  <c:v>27394</c:v>
                </c:pt>
                <c:pt idx="75">
                  <c:v>27759</c:v>
                </c:pt>
                <c:pt idx="76">
                  <c:v>28125</c:v>
                </c:pt>
                <c:pt idx="77">
                  <c:v>28490</c:v>
                </c:pt>
                <c:pt idx="78">
                  <c:v>28855</c:v>
                </c:pt>
                <c:pt idx="79">
                  <c:v>29220</c:v>
                </c:pt>
                <c:pt idx="80">
                  <c:v>29586</c:v>
                </c:pt>
                <c:pt idx="81">
                  <c:v>29951</c:v>
                </c:pt>
                <c:pt idx="82">
                  <c:v>30316</c:v>
                </c:pt>
                <c:pt idx="83">
                  <c:v>30681</c:v>
                </c:pt>
                <c:pt idx="84">
                  <c:v>31047</c:v>
                </c:pt>
                <c:pt idx="85">
                  <c:v>31412</c:v>
                </c:pt>
                <c:pt idx="86">
                  <c:v>31777</c:v>
                </c:pt>
                <c:pt idx="87">
                  <c:v>32142</c:v>
                </c:pt>
                <c:pt idx="88">
                  <c:v>32508</c:v>
                </c:pt>
                <c:pt idx="89">
                  <c:v>32873</c:v>
                </c:pt>
                <c:pt idx="90">
                  <c:v>33238</c:v>
                </c:pt>
                <c:pt idx="91">
                  <c:v>33603</c:v>
                </c:pt>
                <c:pt idx="92">
                  <c:v>33969</c:v>
                </c:pt>
                <c:pt idx="93">
                  <c:v>34334</c:v>
                </c:pt>
                <c:pt idx="94">
                  <c:v>34699</c:v>
                </c:pt>
                <c:pt idx="95">
                  <c:v>35064</c:v>
                </c:pt>
                <c:pt idx="96">
                  <c:v>35430</c:v>
                </c:pt>
                <c:pt idx="97">
                  <c:v>35795</c:v>
                </c:pt>
                <c:pt idx="98">
                  <c:v>36160</c:v>
                </c:pt>
                <c:pt idx="99">
                  <c:v>36525</c:v>
                </c:pt>
                <c:pt idx="100">
                  <c:v>36891</c:v>
                </c:pt>
                <c:pt idx="101">
                  <c:v>37256</c:v>
                </c:pt>
                <c:pt idx="102">
                  <c:v>37621</c:v>
                </c:pt>
                <c:pt idx="103">
                  <c:v>37986</c:v>
                </c:pt>
                <c:pt idx="104">
                  <c:v>38352</c:v>
                </c:pt>
                <c:pt idx="105">
                  <c:v>38717</c:v>
                </c:pt>
                <c:pt idx="106">
                  <c:v>39082</c:v>
                </c:pt>
                <c:pt idx="107">
                  <c:v>39447</c:v>
                </c:pt>
                <c:pt idx="108">
                  <c:v>39813</c:v>
                </c:pt>
                <c:pt idx="109">
                  <c:v>40178</c:v>
                </c:pt>
                <c:pt idx="110">
                  <c:v>40543</c:v>
                </c:pt>
                <c:pt idx="111">
                  <c:v>40908</c:v>
                </c:pt>
                <c:pt idx="112">
                  <c:v>41274</c:v>
                </c:pt>
                <c:pt idx="113">
                  <c:v>41639</c:v>
                </c:pt>
                <c:pt idx="114">
                  <c:v>42004</c:v>
                </c:pt>
                <c:pt idx="115">
                  <c:v>42369</c:v>
                </c:pt>
                <c:pt idx="116">
                  <c:v>42735</c:v>
                </c:pt>
                <c:pt idx="117">
                  <c:v>43100</c:v>
                </c:pt>
                <c:pt idx="118">
                  <c:v>43465</c:v>
                </c:pt>
                <c:pt idx="119">
                  <c:v>43830</c:v>
                </c:pt>
                <c:pt idx="120">
                  <c:v>44196</c:v>
                </c:pt>
                <c:pt idx="121">
                  <c:v>44561</c:v>
                </c:pt>
                <c:pt idx="122">
                  <c:v>44926</c:v>
                </c:pt>
                <c:pt idx="123">
                  <c:v>45291</c:v>
                </c:pt>
                <c:pt idx="124">
                  <c:v>45657</c:v>
                </c:pt>
                <c:pt idx="125">
                  <c:v>46022</c:v>
                </c:pt>
              </c:numCache>
            </c:numRef>
          </c:cat>
          <c:val>
            <c:numRef>
              <c:f>'Summary_Final (ex_auto MCA) V2'!$E$14:$E$139</c:f>
              <c:numCache>
                <c:formatCode>0.00</c:formatCode>
                <c:ptCount val="126"/>
                <c:pt idx="0">
                  <c:v>27.496661725980982</c:v>
                </c:pt>
                <c:pt idx="1">
                  <c:v>28.800650685906632</c:v>
                </c:pt>
                <c:pt idx="2">
                  <c:v>27.845262360051297</c:v>
                </c:pt>
                <c:pt idx="3">
                  <c:v>27.757053851343304</c:v>
                </c:pt>
                <c:pt idx="4">
                  <c:v>26.209536962911812</c:v>
                </c:pt>
                <c:pt idx="5">
                  <c:v>23.72309169749742</c:v>
                </c:pt>
                <c:pt idx="6">
                  <c:v>24.192652490732787</c:v>
                </c:pt>
                <c:pt idx="7">
                  <c:v>23.252899176347071</c:v>
                </c:pt>
                <c:pt idx="8">
                  <c:v>23.858337397442867</c:v>
                </c:pt>
                <c:pt idx="9">
                  <c:v>22.968738540091536</c:v>
                </c:pt>
                <c:pt idx="10">
                  <c:v>21.107885740435872</c:v>
                </c:pt>
                <c:pt idx="11">
                  <c:v>20.286463190756212</c:v>
                </c:pt>
                <c:pt idx="12">
                  <c:v>18.583209962924883</c:v>
                </c:pt>
                <c:pt idx="13">
                  <c:v>17.689021667084585</c:v>
                </c:pt>
                <c:pt idx="14">
                  <c:v>14.882440787641215</c:v>
                </c:pt>
                <c:pt idx="15">
                  <c:v>12.481724547527097</c:v>
                </c:pt>
                <c:pt idx="16">
                  <c:v>9.624723616061063</c:v>
                </c:pt>
                <c:pt idx="17">
                  <c:v>8.3104880737247022</c:v>
                </c:pt>
                <c:pt idx="18">
                  <c:v>5.8928333628618841</c:v>
                </c:pt>
                <c:pt idx="19">
                  <c:v>6.2036746512185044</c:v>
                </c:pt>
                <c:pt idx="20">
                  <c:v>6.3829341002226068</c:v>
                </c:pt>
                <c:pt idx="21">
                  <c:v>11.435744263785121</c:v>
                </c:pt>
                <c:pt idx="22">
                  <c:v>14.684103217771774</c:v>
                </c:pt>
                <c:pt idx="23">
                  <c:v>15.184862728641562</c:v>
                </c:pt>
                <c:pt idx="24">
                  <c:v>14.8886566039488</c:v>
                </c:pt>
                <c:pt idx="25">
                  <c:v>13.213247009614919</c:v>
                </c:pt>
                <c:pt idx="26">
                  <c:v>13.385545076809022</c:v>
                </c:pt>
                <c:pt idx="27">
                  <c:v>13.807988777566663</c:v>
                </c:pt>
                <c:pt idx="28">
                  <c:v>13.29765516240197</c:v>
                </c:pt>
                <c:pt idx="29">
                  <c:v>13.479942248278926</c:v>
                </c:pt>
                <c:pt idx="30">
                  <c:v>14.832163751891814</c:v>
                </c:pt>
                <c:pt idx="31">
                  <c:v>17.753363132076107</c:v>
                </c:pt>
                <c:pt idx="32">
                  <c:v>19.59107775831583</c:v>
                </c:pt>
                <c:pt idx="33">
                  <c:v>19.796121877470757</c:v>
                </c:pt>
                <c:pt idx="34">
                  <c:v>18.40876819908032</c:v>
                </c:pt>
                <c:pt idx="35">
                  <c:v>17.52121849718354</c:v>
                </c:pt>
                <c:pt idx="36">
                  <c:v>16.837082200037376</c:v>
                </c:pt>
                <c:pt idx="37">
                  <c:v>15.632296870410903</c:v>
                </c:pt>
                <c:pt idx="38">
                  <c:v>15.45810884560305</c:v>
                </c:pt>
                <c:pt idx="39">
                  <c:v>14.412114763022171</c:v>
                </c:pt>
                <c:pt idx="40">
                  <c:v>12.505077428821531</c:v>
                </c:pt>
                <c:pt idx="41">
                  <c:v>13.586506821636807</c:v>
                </c:pt>
                <c:pt idx="42">
                  <c:v>11.559554180952846</c:v>
                </c:pt>
                <c:pt idx="43">
                  <c:v>11.572261663959155</c:v>
                </c:pt>
                <c:pt idx="44">
                  <c:v>9.8535158894193877</c:v>
                </c:pt>
                <c:pt idx="45">
                  <c:v>9.5526196157683767</c:v>
                </c:pt>
                <c:pt idx="46">
                  <c:v>10.321476026140225</c:v>
                </c:pt>
                <c:pt idx="47">
                  <c:v>7.8596853231576542</c:v>
                </c:pt>
                <c:pt idx="48">
                  <c:v>5.8854923384440454</c:v>
                </c:pt>
                <c:pt idx="49">
                  <c:v>5.6782682306679373</c:v>
                </c:pt>
                <c:pt idx="50">
                  <c:v>6.057600740791405</c:v>
                </c:pt>
                <c:pt idx="51">
                  <c:v>5.5787087068154078</c:v>
                </c:pt>
                <c:pt idx="52">
                  <c:v>5.3475991058754522</c:v>
                </c:pt>
                <c:pt idx="53">
                  <c:v>5.5456473125653591</c:v>
                </c:pt>
                <c:pt idx="54">
                  <c:v>5.4391139738329448</c:v>
                </c:pt>
                <c:pt idx="55">
                  <c:v>5.9062501571212369</c:v>
                </c:pt>
                <c:pt idx="56">
                  <c:v>5.906383374480165</c:v>
                </c:pt>
                <c:pt idx="57">
                  <c:v>5.9988235299568222</c:v>
                </c:pt>
                <c:pt idx="58">
                  <c:v>6.5321216516062055</c:v>
                </c:pt>
                <c:pt idx="59">
                  <c:v>7.1163719404887207</c:v>
                </c:pt>
                <c:pt idx="60">
                  <c:v>7.2340582832852993</c:v>
                </c:pt>
                <c:pt idx="61">
                  <c:v>7.1822978629105467</c:v>
                </c:pt>
                <c:pt idx="62">
                  <c:v>7.599016753550214</c:v>
                </c:pt>
                <c:pt idx="63">
                  <c:v>7.4223133620352781</c:v>
                </c:pt>
                <c:pt idx="64">
                  <c:v>7.3671665378870488</c:v>
                </c:pt>
                <c:pt idx="65">
                  <c:v>7.6258504734298374</c:v>
                </c:pt>
                <c:pt idx="66">
                  <c:v>7.5719862114716712</c:v>
                </c:pt>
                <c:pt idx="67">
                  <c:v>7.5430152010149225</c:v>
                </c:pt>
                <c:pt idx="68">
                  <c:v>7.0958945008180079</c:v>
                </c:pt>
                <c:pt idx="69">
                  <c:v>7.1122064878135172</c:v>
                </c:pt>
                <c:pt idx="70">
                  <c:v>6.4979711913751865</c:v>
                </c:pt>
                <c:pt idx="71">
                  <c:v>6.077342826000641</c:v>
                </c:pt>
                <c:pt idx="72">
                  <c:v>5.6504024524300807</c:v>
                </c:pt>
                <c:pt idx="73">
                  <c:v>5.0373445391590579</c:v>
                </c:pt>
                <c:pt idx="74">
                  <c:v>3.7672408110596871</c:v>
                </c:pt>
                <c:pt idx="75">
                  <c:v>3.9161062699171549</c:v>
                </c:pt>
                <c:pt idx="76">
                  <c:v>3.85953885453051</c:v>
                </c:pt>
                <c:pt idx="77">
                  <c:v>3.7292410814756574</c:v>
                </c:pt>
                <c:pt idx="78">
                  <c:v>3.9783172684123334</c:v>
                </c:pt>
                <c:pt idx="79">
                  <c:v>3.4939855065879759</c:v>
                </c:pt>
                <c:pt idx="80">
                  <c:v>3.102986325095543</c:v>
                </c:pt>
                <c:pt idx="81">
                  <c:v>3.4383429303734476</c:v>
                </c:pt>
                <c:pt idx="82">
                  <c:v>3.5834407980576444</c:v>
                </c:pt>
                <c:pt idx="83">
                  <c:v>3.6738434967644715</c:v>
                </c:pt>
                <c:pt idx="84">
                  <c:v>3.728341414075421</c:v>
                </c:pt>
                <c:pt idx="85">
                  <c:v>3.8034784428552029</c:v>
                </c:pt>
                <c:pt idx="86">
                  <c:v>3.6109789480667747</c:v>
                </c:pt>
                <c:pt idx="87">
                  <c:v>3.4600460946210521</c:v>
                </c:pt>
                <c:pt idx="88">
                  <c:v>3.4438160838496232</c:v>
                </c:pt>
                <c:pt idx="89">
                  <c:v>3.4393155042485546</c:v>
                </c:pt>
                <c:pt idx="90">
                  <c:v>3.3298813440032786</c:v>
                </c:pt>
                <c:pt idx="91">
                  <c:v>3.3527867120100572</c:v>
                </c:pt>
                <c:pt idx="92">
                  <c:v>3.2724699131110779</c:v>
                </c:pt>
                <c:pt idx="93">
                  <c:v>3.1892329644189545</c:v>
                </c:pt>
                <c:pt idx="94">
                  <c:v>3.0167063068725546</c:v>
                </c:pt>
                <c:pt idx="95">
                  <c:v>2.514225653056068</c:v>
                </c:pt>
                <c:pt idx="96">
                  <c:v>2.2777993490589319</c:v>
                </c:pt>
                <c:pt idx="97">
                  <c:v>2.1368188814584288</c:v>
                </c:pt>
                <c:pt idx="98">
                  <c:v>2.0129265980303361</c:v>
                </c:pt>
                <c:pt idx="99">
                  <c:v>1.814809869446679</c:v>
                </c:pt>
                <c:pt idx="100">
                  <c:v>1.6388475514870893</c:v>
                </c:pt>
                <c:pt idx="101">
                  <c:v>1.643848230976088</c:v>
                </c:pt>
                <c:pt idx="102">
                  <c:v>1.6525579681785241</c:v>
                </c:pt>
                <c:pt idx="103">
                  <c:v>1.5887460265726543</c:v>
                </c:pt>
                <c:pt idx="104">
                  <c:v>1.4579664073358074</c:v>
                </c:pt>
                <c:pt idx="105">
                  <c:v>1.3970138370358041</c:v>
                </c:pt>
                <c:pt idx="106">
                  <c:v>1.3635927819903855</c:v>
                </c:pt>
                <c:pt idx="107">
                  <c:v>1.3451280833481007</c:v>
                </c:pt>
                <c:pt idx="108">
                  <c:v>1.2336092674440646</c:v>
                </c:pt>
                <c:pt idx="109">
                  <c:v>1.3668811074513545</c:v>
                </c:pt>
                <c:pt idx="110">
                  <c:v>1.3639361696290715</c:v>
                </c:pt>
                <c:pt idx="111">
                  <c:v>1.3088296199623002</c:v>
                </c:pt>
                <c:pt idx="112">
                  <c:v>1.3271128523363882</c:v>
                </c:pt>
                <c:pt idx="113">
                  <c:v>1.3890170834263482</c:v>
                </c:pt>
                <c:pt idx="114">
                  <c:v>1.3975594273082952</c:v>
                </c:pt>
                <c:pt idx="115">
                  <c:v>1.5198363393077319</c:v>
                </c:pt>
                <c:pt idx="116">
                  <c:v>1.4838226603915601</c:v>
                </c:pt>
                <c:pt idx="117">
                  <c:v>1.415521359729123</c:v>
                </c:pt>
                <c:pt idx="118">
                  <c:v>1.8219602114000044</c:v>
                </c:pt>
                <c:pt idx="119">
                  <c:v>2.6753604792128218</c:v>
                </c:pt>
                <c:pt idx="120">
                  <c:v>2.7811815660849812</c:v>
                </c:pt>
                <c:pt idx="121">
                  <c:v>2.9919190032718692</c:v>
                </c:pt>
                <c:pt idx="122">
                  <c:v>2.772197530677877</c:v>
                </c:pt>
                <c:pt idx="123">
                  <c:v>2.3463545588844608</c:v>
                </c:pt>
                <c:pt idx="124">
                  <c:v>2.336061990454843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0-4B40-8435-B030156AB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827919"/>
        <c:axId val="237828399"/>
      </c:areaChart>
      <c:barChart>
        <c:barDir val="col"/>
        <c:grouping val="stacked"/>
        <c:varyColors val="0"/>
        <c:ser>
          <c:idx val="2"/>
          <c:order val="3"/>
          <c:tx>
            <c:strRef>
              <c:f>'Summary_Final (ex_auto MCA) V2'!$S$3</c:f>
              <c:strCache>
                <c:ptCount val="1"/>
                <c:pt idx="0">
                  <c:v>Baseline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750-4B40-8435-B030156AB9F4}"/>
              </c:ext>
            </c:extLst>
          </c:dPt>
          <c:dPt>
            <c:idx val="13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750-4B40-8435-B030156AB9F4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 V2'!$S$14:$S$139</c:f>
              <c:numCache>
                <c:formatCode>General</c:formatCode>
                <c:ptCount val="126"/>
                <c:pt idx="125" formatCode="0.0">
                  <c:v>2.336061990454843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50-4B40-8435-B030156AB9F4}"/>
            </c:ext>
          </c:extLst>
        </c:ser>
        <c:ser>
          <c:idx val="3"/>
          <c:order val="4"/>
          <c:spPr>
            <a:solidFill>
              <a:schemeClr val="tx2"/>
            </a:solidFill>
            <a:ln w="12700">
              <a:solidFill>
                <a:schemeClr val="tx2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tx2"/>
              </a:solidFill>
              <a:ln w="12700"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50-4B40-8435-B030156AB9F4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 V2'!$AG$14:$AG$139</c:f>
              <c:numCache>
                <c:formatCode>General</c:formatCode>
                <c:ptCount val="126"/>
                <c:pt idx="125" formatCode="0.0">
                  <c:v>1.522445024330469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750-4B40-8435-B030156AB9F4}"/>
            </c:ext>
          </c:extLst>
        </c:ser>
        <c:ser>
          <c:idx val="4"/>
          <c:order val="5"/>
          <c:tx>
            <c:v>… avec 25% sur les importations du Canada et du Mexique non-conformes avec l'ACEUM</c:v>
          </c:tx>
          <c:spPr>
            <a:solidFill>
              <a:schemeClr val="tx2"/>
            </a:solidFill>
            <a:ln w="12700">
              <a:solidFill>
                <a:schemeClr val="tx2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tx2"/>
              </a:solidFill>
              <a:ln w="12700"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750-4B40-8435-B030156AB9F4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 V2'!$AH$14:$AH$139</c:f>
              <c:numCache>
                <c:formatCode>General</c:formatCode>
                <c:ptCount val="126"/>
                <c:pt idx="125" formatCode="0.0">
                  <c:v>1.9797148423588133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750-4B40-8435-B030156AB9F4}"/>
            </c:ext>
          </c:extLst>
        </c:ser>
        <c:ser>
          <c:idx val="5"/>
          <c:order val="6"/>
          <c:tx>
            <c:strRef>
              <c:f>'Summary_Final (ex_auto MCA) V2'!$X$3</c:f>
              <c:strCache>
                <c:ptCount val="1"/>
                <c:pt idx="0">
                  <c:v>… with 10% on China (Feb. 4)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accent2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50-4B40-8435-B030156AB9F4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 V2'!$X$14:$X$139</c:f>
              <c:numCache>
                <c:formatCode>General</c:formatCode>
                <c:ptCount val="126"/>
                <c:pt idx="125" formatCode="0.0">
                  <c:v>1.3434195488910177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750-4B40-8435-B030156AB9F4}"/>
            </c:ext>
          </c:extLst>
        </c:ser>
        <c:ser>
          <c:idx val="6"/>
          <c:order val="7"/>
          <c:tx>
            <c:v>… avec 20% sur les importations de Chine</c:v>
          </c:tx>
          <c:spPr>
            <a:solidFill>
              <a:schemeClr val="accent2"/>
            </a:solidFill>
            <a:ln w="12700">
              <a:solidFill>
                <a:schemeClr val="accent2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2750-4B40-8435-B030156AB9F4}"/>
              </c:ext>
            </c:extLst>
          </c:dPt>
          <c:dPt>
            <c:idx val="134"/>
            <c:invertIfNegative val="0"/>
            <c:bubble3D val="0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2750-4B40-8435-B030156AB9F4}"/>
              </c:ext>
            </c:extLst>
          </c:dPt>
          <c:val>
            <c:numRef>
              <c:f>'Summary_Final (ex_auto MCA) V2'!$Y$14:$Y$139</c:f>
              <c:numCache>
                <c:formatCode>General</c:formatCode>
                <c:ptCount val="126"/>
                <c:pt idx="125" formatCode="0.0">
                  <c:v>1.3434195488910161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750-4B40-8435-B030156AB9F4}"/>
            </c:ext>
          </c:extLst>
        </c:ser>
        <c:ser>
          <c:idx val="1"/>
          <c:order val="8"/>
          <c:tx>
            <c:v>... avec 25% sur l'acier et l'aluminium</c:v>
          </c:tx>
          <c:spPr>
            <a:solidFill>
              <a:schemeClr val="accent3"/>
            </a:solidFill>
            <a:ln w="12700">
              <a:solidFill>
                <a:schemeClr val="accent3"/>
              </a:solidFill>
            </a:ln>
            <a:effectLst/>
          </c:spPr>
          <c:invertIfNegative val="0"/>
          <c:val>
            <c:numRef>
              <c:f>'Summary_Final (ex_auto MCA) V2'!$AA$14:$AA$139</c:f>
              <c:numCache>
                <c:formatCode>General</c:formatCode>
                <c:ptCount val="126"/>
                <c:pt idx="125" formatCode="0.0">
                  <c:v>1.8414502623144888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750-4B40-8435-B030156AB9F4}"/>
            </c:ext>
          </c:extLst>
        </c:ser>
        <c:ser>
          <c:idx val="9"/>
          <c:order val="9"/>
          <c:tx>
            <c:v>… avec 25% sur l'automobile</c:v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solidFill>
                <a:schemeClr val="accent3">
                  <a:lumMod val="40000"/>
                  <a:lumOff val="60000"/>
                </a:schemeClr>
              </a:solidFill>
            </a:ln>
            <a:effectLst/>
          </c:spPr>
          <c:invertIfNegative val="0"/>
          <c:val>
            <c:numRef>
              <c:f>'Summary_Final (ex_auto MCA) V2'!$AJ$14:$AJ$139</c:f>
              <c:numCache>
                <c:formatCode>General</c:formatCode>
                <c:ptCount val="126"/>
                <c:pt idx="125" formatCode="0.0">
                  <c:v>1.804427059028848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750-4B40-8435-B030156AB9F4}"/>
            </c:ext>
          </c:extLst>
        </c:ser>
        <c:ser>
          <c:idx val="10"/>
          <c:order val="10"/>
          <c:tx>
            <c:v>... avec les droits de douane réciproques annoncés le 2 avril</c:v>
          </c:tx>
          <c:spPr>
            <a:solidFill>
              <a:schemeClr val="accent4"/>
            </a:solidFill>
            <a:ln w="12700">
              <a:solidFill>
                <a:schemeClr val="accent4"/>
              </a:solidFill>
            </a:ln>
            <a:effectLst/>
          </c:spPr>
          <c:invertIfNegative val="0"/>
          <c:val>
            <c:numRef>
              <c:f>'Summary_Final (ex_auto MCA) V2'!$AI$14:$AI$139</c:f>
              <c:numCache>
                <c:formatCode>General</c:formatCode>
                <c:ptCount val="126"/>
                <c:pt idx="125" formatCode="0.0">
                  <c:v>14.066948033140926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750-4B40-8435-B030156AB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37827919"/>
        <c:axId val="237828399"/>
      </c:barChart>
      <c:lineChart>
        <c:grouping val="standard"/>
        <c:varyColors val="0"/>
        <c:ser>
          <c:idx val="7"/>
          <c:order val="1"/>
          <c:tx>
            <c:strRef>
              <c:f>'Summary_Final (ex_auto MCA) V2'!$J$3</c:f>
              <c:strCache>
                <c:ptCount val="1"/>
                <c:pt idx="0">
                  <c:v>CH+CN+MX+STEEL&amp;ALU (USMCA-compliant exemption)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25"/>
            <c:marker>
              <c:symbol val="dash"/>
              <c:size val="6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2750-4B40-8435-B030156AB9F4}"/>
              </c:ext>
            </c:extLst>
          </c:dPt>
          <c:dLbls>
            <c:dLbl>
              <c:idx val="125"/>
              <c:layout>
                <c:manualLayout>
                  <c:x val="-3.6239113160957168E-2"/>
                  <c:y val="-3.9434296013214572E-4"/>
                </c:manualLayout>
              </c:layout>
              <c:tx>
                <c:rich>
                  <a:bodyPr/>
                  <a:lstStyle/>
                  <a:p>
                    <a:r>
                      <a:rPr lang="en-US" sz="700"/>
                      <a:t>Avant </a:t>
                    </a:r>
                    <a:r>
                      <a:rPr lang="en-US" sz="700" baseline="0"/>
                      <a:t>"Liberation Day" </a:t>
                    </a:r>
                    <a:br>
                      <a:rPr lang="en-US" sz="700" baseline="0"/>
                    </a:br>
                    <a:r>
                      <a:rPr lang="en-US" sz="700" baseline="0"/>
                      <a:t>(2 avril)</a:t>
                    </a:r>
                    <a:endParaRPr lang="en-US" sz="700"/>
                  </a:p>
                  <a:p>
                    <a:r>
                      <a:rPr lang="en-US" sz="1000" b="1"/>
                      <a:t>10.4</a:t>
                    </a:r>
                    <a:r>
                      <a:rPr lang="en-US" sz="700" b="1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2750-4B40-8435-B030156AB9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'Summary_Final (ex_auto MCA) V2'!$J$14:$J$139</c:f>
              <c:numCache>
                <c:formatCode>0.00</c:formatCode>
                <c:ptCount val="126"/>
                <c:pt idx="125" formatCode="0.0">
                  <c:v>10.366511217240648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2750-4B40-8435-B030156AB9F4}"/>
            </c:ext>
          </c:extLst>
        </c:ser>
        <c:ser>
          <c:idx val="8"/>
          <c:order val="2"/>
          <c:tx>
            <c:strRef>
              <c:f>'Summary_Final (ex_auto MCA) V2'!$Q$3</c:f>
              <c:strCache>
                <c:ptCount val="1"/>
                <c:pt idx="0">
                  <c:v>As of April 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Pt>
            <c:idx val="12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2750-4B40-8435-B030156AB9F4}"/>
              </c:ext>
            </c:extLst>
          </c:dPt>
          <c:dPt>
            <c:idx val="125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2750-4B40-8435-B030156AB9F4}"/>
              </c:ext>
            </c:extLst>
          </c:dPt>
          <c:dLbls>
            <c:dLbl>
              <c:idx val="124"/>
              <c:layout>
                <c:manualLayout>
                  <c:x val="-7.9092742452494952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900"/>
                      <a:t>If no</a:t>
                    </a:r>
                    <a:r>
                      <a:rPr lang="en-US" sz="900" baseline="0"/>
                      <a:t> exemptions on Canada and Mexico + 25% EU tariffs</a:t>
                    </a:r>
                  </a:p>
                  <a:p>
                    <a:pPr>
                      <a:defRPr/>
                    </a:pPr>
                    <a:r>
                      <a:rPr lang="en-US" sz="900" b="1" baseline="0"/>
                      <a:t>18.2%</a:t>
                    </a:r>
                    <a:endParaRPr lang="en-US" sz="900" b="1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74649688062099"/>
                      <c:h val="0.1202388313510882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A-2750-4B40-8435-B030156AB9F4}"/>
                </c:ext>
              </c:extLst>
            </c:dLbl>
            <c:dLbl>
              <c:idx val="125"/>
              <c:layout>
                <c:manualLayout>
                  <c:x val="-2.5472888217119627E-2"/>
                  <c:y val="1.9239397827749561E-3"/>
                </c:manualLayout>
              </c:layout>
              <c:tx>
                <c:rich>
                  <a:bodyPr/>
                  <a:lstStyle/>
                  <a:p>
                    <a:r>
                      <a:rPr lang="en-US" sz="700" b="0" i="0" u="none" strike="noStrike" kern="1200" baseline="0">
                        <a:solidFill>
                          <a:srgbClr val="03365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Après "Liberation Day" </a:t>
                    </a:r>
                    <a:br>
                      <a:rPr lang="en-US" sz="700" b="0" i="0" u="none" strike="noStrike" kern="1200" baseline="0">
                        <a:solidFill>
                          <a:srgbClr val="03365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</a:br>
                    <a:r>
                      <a:rPr lang="en-US" sz="700" b="0" i="0" u="none" strike="noStrike" kern="1200" baseline="0">
                        <a:solidFill>
                          <a:srgbClr val="03365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(2 avril)</a:t>
                    </a:r>
                  </a:p>
                  <a:p>
                    <a:r>
                      <a:rPr lang="en-US" sz="1000" b="1" i="0" u="none" strike="noStrike" kern="1200" baseline="0">
                        <a:solidFill>
                          <a:srgbClr val="03365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26.2</a:t>
                    </a:r>
                    <a:r>
                      <a:rPr lang="en-US" sz="800" b="1" i="0" u="none" strike="noStrike" kern="1200" baseline="0">
                        <a:solidFill>
                          <a:srgbClr val="03365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%</a:t>
                    </a:r>
                    <a:endParaRPr lang="en-US" sz="1000" b="1" i="0" u="none" strike="noStrike" kern="1200" baseline="0">
                      <a:solidFill>
                        <a:srgbClr val="03365F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2750-4B40-8435-B030156AB9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'Summary_Final (ex_auto MCA) V2'!$Q$14:$Q$139</c:f>
              <c:numCache>
                <c:formatCode>General</c:formatCode>
                <c:ptCount val="126"/>
                <c:pt idx="125" formatCode="0.0">
                  <c:v>26.23788630941042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2750-4B40-8435-B030156AB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27919"/>
        <c:axId val="237828399"/>
      </c:lineChart>
      <c:dateAx>
        <c:axId val="2378279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7828399"/>
        <c:crosses val="autoZero"/>
        <c:auto val="0"/>
        <c:lblOffset val="100"/>
        <c:baseTimeUnit val="years"/>
        <c:majorUnit val="5"/>
        <c:majorTimeUnit val="years"/>
      </c:dateAx>
      <c:valAx>
        <c:axId val="237828399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7827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5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100" b="1"/>
              <a:t>United States: Average tariff</a:t>
            </a:r>
            <a:r>
              <a:rPr lang="fr-FR" sz="1100" b="1" baseline="0"/>
              <a:t> rate on imports, 1900-2025e</a:t>
            </a:r>
          </a:p>
          <a:p>
            <a:pPr>
              <a:defRPr/>
            </a:pPr>
            <a:r>
              <a:rPr lang="fr-FR" sz="1100" b="0" baseline="0"/>
              <a:t>%</a:t>
            </a:r>
            <a:endParaRPr lang="fr-FR" sz="11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3432049558377999E-2"/>
          <c:y val="9.5766504997425964E-2"/>
          <c:w val="0.9186528971942074"/>
          <c:h val="0.75647741934939616"/>
        </c:manualLayout>
      </c:layout>
      <c:areaChart>
        <c:grouping val="standard"/>
        <c:varyColors val="0"/>
        <c:ser>
          <c:idx val="0"/>
          <c:order val="0"/>
          <c:tx>
            <c:strRef>
              <c:f>'Summary_Final (2)'!$E$2</c:f>
              <c:strCache>
                <c:ptCount val="1"/>
                <c:pt idx="0">
                  <c:v>Average tariff rate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cat>
            <c:numRef>
              <c:f>'Summary_Final (2)'!$A$13:$A$138</c:f>
              <c:numCache>
                <c:formatCode>m/d/yyyy</c:formatCode>
                <c:ptCount val="126"/>
                <c:pt idx="0">
                  <c:v>366</c:v>
                </c:pt>
                <c:pt idx="1">
                  <c:v>731</c:v>
                </c:pt>
                <c:pt idx="2">
                  <c:v>1096</c:v>
                </c:pt>
                <c:pt idx="3">
                  <c:v>1461</c:v>
                </c:pt>
                <c:pt idx="4">
                  <c:v>1827</c:v>
                </c:pt>
                <c:pt idx="5">
                  <c:v>2192</c:v>
                </c:pt>
                <c:pt idx="6">
                  <c:v>2557</c:v>
                </c:pt>
                <c:pt idx="7">
                  <c:v>2922</c:v>
                </c:pt>
                <c:pt idx="8">
                  <c:v>3288</c:v>
                </c:pt>
                <c:pt idx="9">
                  <c:v>3653</c:v>
                </c:pt>
                <c:pt idx="10">
                  <c:v>4018</c:v>
                </c:pt>
                <c:pt idx="11">
                  <c:v>4383</c:v>
                </c:pt>
                <c:pt idx="12">
                  <c:v>4749</c:v>
                </c:pt>
                <c:pt idx="13">
                  <c:v>5114</c:v>
                </c:pt>
                <c:pt idx="14">
                  <c:v>5479</c:v>
                </c:pt>
                <c:pt idx="15">
                  <c:v>5844</c:v>
                </c:pt>
                <c:pt idx="16">
                  <c:v>6210</c:v>
                </c:pt>
                <c:pt idx="17">
                  <c:v>6575</c:v>
                </c:pt>
                <c:pt idx="18">
                  <c:v>6940</c:v>
                </c:pt>
                <c:pt idx="19">
                  <c:v>7305</c:v>
                </c:pt>
                <c:pt idx="20">
                  <c:v>7671</c:v>
                </c:pt>
                <c:pt idx="21">
                  <c:v>8036</c:v>
                </c:pt>
                <c:pt idx="22">
                  <c:v>8401</c:v>
                </c:pt>
                <c:pt idx="23">
                  <c:v>8766</c:v>
                </c:pt>
                <c:pt idx="24">
                  <c:v>9132</c:v>
                </c:pt>
                <c:pt idx="25">
                  <c:v>9497</c:v>
                </c:pt>
                <c:pt idx="26">
                  <c:v>9862</c:v>
                </c:pt>
                <c:pt idx="27">
                  <c:v>10227</c:v>
                </c:pt>
                <c:pt idx="28">
                  <c:v>10593</c:v>
                </c:pt>
                <c:pt idx="29">
                  <c:v>10958</c:v>
                </c:pt>
                <c:pt idx="30">
                  <c:v>11323</c:v>
                </c:pt>
                <c:pt idx="31">
                  <c:v>11688</c:v>
                </c:pt>
                <c:pt idx="32">
                  <c:v>12054</c:v>
                </c:pt>
                <c:pt idx="33">
                  <c:v>12419</c:v>
                </c:pt>
                <c:pt idx="34">
                  <c:v>12784</c:v>
                </c:pt>
                <c:pt idx="35">
                  <c:v>13149</c:v>
                </c:pt>
                <c:pt idx="36">
                  <c:v>13515</c:v>
                </c:pt>
                <c:pt idx="37">
                  <c:v>13880</c:v>
                </c:pt>
                <c:pt idx="38">
                  <c:v>14245</c:v>
                </c:pt>
                <c:pt idx="39">
                  <c:v>14610</c:v>
                </c:pt>
                <c:pt idx="40">
                  <c:v>14976</c:v>
                </c:pt>
                <c:pt idx="41">
                  <c:v>15341</c:v>
                </c:pt>
                <c:pt idx="42">
                  <c:v>15706</c:v>
                </c:pt>
                <c:pt idx="43">
                  <c:v>16071</c:v>
                </c:pt>
                <c:pt idx="44">
                  <c:v>16437</c:v>
                </c:pt>
                <c:pt idx="45">
                  <c:v>16802</c:v>
                </c:pt>
                <c:pt idx="46">
                  <c:v>17167</c:v>
                </c:pt>
                <c:pt idx="47">
                  <c:v>17532</c:v>
                </c:pt>
                <c:pt idx="48">
                  <c:v>17898</c:v>
                </c:pt>
                <c:pt idx="49">
                  <c:v>18263</c:v>
                </c:pt>
                <c:pt idx="50">
                  <c:v>18628</c:v>
                </c:pt>
                <c:pt idx="51">
                  <c:v>18993</c:v>
                </c:pt>
                <c:pt idx="52">
                  <c:v>19359</c:v>
                </c:pt>
                <c:pt idx="53">
                  <c:v>19724</c:v>
                </c:pt>
                <c:pt idx="54">
                  <c:v>20089</c:v>
                </c:pt>
                <c:pt idx="55">
                  <c:v>20454</c:v>
                </c:pt>
                <c:pt idx="56">
                  <c:v>20820</c:v>
                </c:pt>
                <c:pt idx="57">
                  <c:v>21185</c:v>
                </c:pt>
                <c:pt idx="58">
                  <c:v>21550</c:v>
                </c:pt>
                <c:pt idx="59">
                  <c:v>21915</c:v>
                </c:pt>
                <c:pt idx="60">
                  <c:v>22281</c:v>
                </c:pt>
                <c:pt idx="61">
                  <c:v>22646</c:v>
                </c:pt>
                <c:pt idx="62">
                  <c:v>23011</c:v>
                </c:pt>
                <c:pt idx="63">
                  <c:v>23376</c:v>
                </c:pt>
                <c:pt idx="64">
                  <c:v>23742</c:v>
                </c:pt>
                <c:pt idx="65">
                  <c:v>24107</c:v>
                </c:pt>
                <c:pt idx="66">
                  <c:v>24472</c:v>
                </c:pt>
                <c:pt idx="67">
                  <c:v>24837</c:v>
                </c:pt>
                <c:pt idx="68">
                  <c:v>25203</c:v>
                </c:pt>
                <c:pt idx="69">
                  <c:v>25568</c:v>
                </c:pt>
                <c:pt idx="70">
                  <c:v>25933</c:v>
                </c:pt>
                <c:pt idx="71">
                  <c:v>26298</c:v>
                </c:pt>
                <c:pt idx="72">
                  <c:v>26664</c:v>
                </c:pt>
                <c:pt idx="73">
                  <c:v>27029</c:v>
                </c:pt>
                <c:pt idx="74">
                  <c:v>27394</c:v>
                </c:pt>
                <c:pt idx="75">
                  <c:v>27759</c:v>
                </c:pt>
                <c:pt idx="76">
                  <c:v>28125</c:v>
                </c:pt>
                <c:pt idx="77">
                  <c:v>28490</c:v>
                </c:pt>
                <c:pt idx="78">
                  <c:v>28855</c:v>
                </c:pt>
                <c:pt idx="79">
                  <c:v>29220</c:v>
                </c:pt>
                <c:pt idx="80">
                  <c:v>29586</c:v>
                </c:pt>
                <c:pt idx="81">
                  <c:v>29951</c:v>
                </c:pt>
                <c:pt idx="82">
                  <c:v>30316</c:v>
                </c:pt>
                <c:pt idx="83">
                  <c:v>30681</c:v>
                </c:pt>
                <c:pt idx="84">
                  <c:v>31047</c:v>
                </c:pt>
                <c:pt idx="85">
                  <c:v>31412</c:v>
                </c:pt>
                <c:pt idx="86">
                  <c:v>31777</c:v>
                </c:pt>
                <c:pt idx="87">
                  <c:v>32142</c:v>
                </c:pt>
                <c:pt idx="88">
                  <c:v>32508</c:v>
                </c:pt>
                <c:pt idx="89">
                  <c:v>32873</c:v>
                </c:pt>
                <c:pt idx="90">
                  <c:v>33238</c:v>
                </c:pt>
                <c:pt idx="91">
                  <c:v>33603</c:v>
                </c:pt>
                <c:pt idx="92">
                  <c:v>33969</c:v>
                </c:pt>
                <c:pt idx="93">
                  <c:v>34334</c:v>
                </c:pt>
                <c:pt idx="94">
                  <c:v>34699</c:v>
                </c:pt>
                <c:pt idx="95">
                  <c:v>35064</c:v>
                </c:pt>
                <c:pt idx="96">
                  <c:v>35430</c:v>
                </c:pt>
                <c:pt idx="97">
                  <c:v>35795</c:v>
                </c:pt>
                <c:pt idx="98">
                  <c:v>36160</c:v>
                </c:pt>
                <c:pt idx="99">
                  <c:v>36525</c:v>
                </c:pt>
                <c:pt idx="100">
                  <c:v>36891</c:v>
                </c:pt>
                <c:pt idx="101">
                  <c:v>37256</c:v>
                </c:pt>
                <c:pt idx="102">
                  <c:v>37621</c:v>
                </c:pt>
                <c:pt idx="103">
                  <c:v>37986</c:v>
                </c:pt>
                <c:pt idx="104">
                  <c:v>38352</c:v>
                </c:pt>
                <c:pt idx="105">
                  <c:v>38717</c:v>
                </c:pt>
                <c:pt idx="106">
                  <c:v>39082</c:v>
                </c:pt>
                <c:pt idx="107">
                  <c:v>39447</c:v>
                </c:pt>
                <c:pt idx="108">
                  <c:v>39813</c:v>
                </c:pt>
                <c:pt idx="109">
                  <c:v>40178</c:v>
                </c:pt>
                <c:pt idx="110">
                  <c:v>40543</c:v>
                </c:pt>
                <c:pt idx="111">
                  <c:v>40908</c:v>
                </c:pt>
                <c:pt idx="112">
                  <c:v>41274</c:v>
                </c:pt>
                <c:pt idx="113">
                  <c:v>41639</c:v>
                </c:pt>
                <c:pt idx="114">
                  <c:v>42004</c:v>
                </c:pt>
                <c:pt idx="115">
                  <c:v>42369</c:v>
                </c:pt>
                <c:pt idx="116">
                  <c:v>42735</c:v>
                </c:pt>
                <c:pt idx="117">
                  <c:v>43100</c:v>
                </c:pt>
                <c:pt idx="118">
                  <c:v>43465</c:v>
                </c:pt>
                <c:pt idx="119">
                  <c:v>43830</c:v>
                </c:pt>
                <c:pt idx="120">
                  <c:v>44196</c:v>
                </c:pt>
                <c:pt idx="121">
                  <c:v>44561</c:v>
                </c:pt>
                <c:pt idx="122">
                  <c:v>44926</c:v>
                </c:pt>
                <c:pt idx="123">
                  <c:v>45291</c:v>
                </c:pt>
                <c:pt idx="124">
                  <c:v>45657</c:v>
                </c:pt>
                <c:pt idx="125">
                  <c:v>46022</c:v>
                </c:pt>
              </c:numCache>
            </c:numRef>
          </c:cat>
          <c:val>
            <c:numRef>
              <c:f>'Summary_Final (2)'!$E$13:$E$138</c:f>
              <c:numCache>
                <c:formatCode>0.00</c:formatCode>
                <c:ptCount val="126"/>
                <c:pt idx="0">
                  <c:v>27.496661725980982</c:v>
                </c:pt>
                <c:pt idx="1">
                  <c:v>28.800650685906632</c:v>
                </c:pt>
                <c:pt idx="2">
                  <c:v>27.845262360051297</c:v>
                </c:pt>
                <c:pt idx="3">
                  <c:v>27.757053851343304</c:v>
                </c:pt>
                <c:pt idx="4">
                  <c:v>26.209536962911812</c:v>
                </c:pt>
                <c:pt idx="5">
                  <c:v>23.72309169749742</c:v>
                </c:pt>
                <c:pt idx="6">
                  <c:v>24.192652490732787</c:v>
                </c:pt>
                <c:pt idx="7">
                  <c:v>23.252899176347071</c:v>
                </c:pt>
                <c:pt idx="8">
                  <c:v>23.858337397442867</c:v>
                </c:pt>
                <c:pt idx="9">
                  <c:v>22.968738540091536</c:v>
                </c:pt>
                <c:pt idx="10">
                  <c:v>21.107885740435872</c:v>
                </c:pt>
                <c:pt idx="11">
                  <c:v>20.286463190756212</c:v>
                </c:pt>
                <c:pt idx="12">
                  <c:v>18.583209962924883</c:v>
                </c:pt>
                <c:pt idx="13">
                  <c:v>17.689021667084585</c:v>
                </c:pt>
                <c:pt idx="14">
                  <c:v>14.882440787641215</c:v>
                </c:pt>
                <c:pt idx="15">
                  <c:v>12.481724547527097</c:v>
                </c:pt>
                <c:pt idx="16">
                  <c:v>9.624723616061063</c:v>
                </c:pt>
                <c:pt idx="17">
                  <c:v>8.3104880737247022</c:v>
                </c:pt>
                <c:pt idx="18">
                  <c:v>5.8928333628618841</c:v>
                </c:pt>
                <c:pt idx="19">
                  <c:v>6.2036746512185044</c:v>
                </c:pt>
                <c:pt idx="20">
                  <c:v>6.3829341002226068</c:v>
                </c:pt>
                <c:pt idx="21">
                  <c:v>11.435744263785121</c:v>
                </c:pt>
                <c:pt idx="22">
                  <c:v>14.684103217771774</c:v>
                </c:pt>
                <c:pt idx="23">
                  <c:v>15.184862728641562</c:v>
                </c:pt>
                <c:pt idx="24">
                  <c:v>14.8886566039488</c:v>
                </c:pt>
                <c:pt idx="25">
                  <c:v>13.213247009614919</c:v>
                </c:pt>
                <c:pt idx="26">
                  <c:v>13.385545076809022</c:v>
                </c:pt>
                <c:pt idx="27">
                  <c:v>13.807988777566663</c:v>
                </c:pt>
                <c:pt idx="28">
                  <c:v>13.29765516240197</c:v>
                </c:pt>
                <c:pt idx="29">
                  <c:v>13.479942248278926</c:v>
                </c:pt>
                <c:pt idx="30">
                  <c:v>14.832163751891814</c:v>
                </c:pt>
                <c:pt idx="31">
                  <c:v>17.753363132076107</c:v>
                </c:pt>
                <c:pt idx="32">
                  <c:v>19.59107775831583</c:v>
                </c:pt>
                <c:pt idx="33">
                  <c:v>19.796121877470757</c:v>
                </c:pt>
                <c:pt idx="34">
                  <c:v>18.40876819908032</c:v>
                </c:pt>
                <c:pt idx="35">
                  <c:v>17.52121849718354</c:v>
                </c:pt>
                <c:pt idx="36">
                  <c:v>16.837082200037376</c:v>
                </c:pt>
                <c:pt idx="37">
                  <c:v>15.632296870410903</c:v>
                </c:pt>
                <c:pt idx="38">
                  <c:v>15.45810884560305</c:v>
                </c:pt>
                <c:pt idx="39">
                  <c:v>14.412114763022171</c:v>
                </c:pt>
                <c:pt idx="40">
                  <c:v>12.505077428821531</c:v>
                </c:pt>
                <c:pt idx="41">
                  <c:v>13.586506821636807</c:v>
                </c:pt>
                <c:pt idx="42">
                  <c:v>11.559554180952846</c:v>
                </c:pt>
                <c:pt idx="43">
                  <c:v>11.572261663959155</c:v>
                </c:pt>
                <c:pt idx="44">
                  <c:v>9.8535158894193877</c:v>
                </c:pt>
                <c:pt idx="45">
                  <c:v>9.5526196157683767</c:v>
                </c:pt>
                <c:pt idx="46">
                  <c:v>10.321476026140225</c:v>
                </c:pt>
                <c:pt idx="47">
                  <c:v>7.8596853231576542</c:v>
                </c:pt>
                <c:pt idx="48">
                  <c:v>5.8854923384440454</c:v>
                </c:pt>
                <c:pt idx="49">
                  <c:v>5.6782682306679373</c:v>
                </c:pt>
                <c:pt idx="50">
                  <c:v>6.057600740791405</c:v>
                </c:pt>
                <c:pt idx="51">
                  <c:v>5.5787087068154078</c:v>
                </c:pt>
                <c:pt idx="52">
                  <c:v>5.3475991058754522</c:v>
                </c:pt>
                <c:pt idx="53">
                  <c:v>5.5456473125653591</c:v>
                </c:pt>
                <c:pt idx="54">
                  <c:v>5.4391139738329448</c:v>
                </c:pt>
                <c:pt idx="55">
                  <c:v>5.9062501571212369</c:v>
                </c:pt>
                <c:pt idx="56">
                  <c:v>5.906383374480165</c:v>
                </c:pt>
                <c:pt idx="57">
                  <c:v>5.9988235299568222</c:v>
                </c:pt>
                <c:pt idx="58">
                  <c:v>6.5321216516062055</c:v>
                </c:pt>
                <c:pt idx="59">
                  <c:v>7.1163719404887207</c:v>
                </c:pt>
                <c:pt idx="60">
                  <c:v>7.2340582832852993</c:v>
                </c:pt>
                <c:pt idx="61">
                  <c:v>7.1822978629105467</c:v>
                </c:pt>
                <c:pt idx="62">
                  <c:v>7.599016753550214</c:v>
                </c:pt>
                <c:pt idx="63">
                  <c:v>7.4223133620352781</c:v>
                </c:pt>
                <c:pt idx="64">
                  <c:v>7.3671665378870488</c:v>
                </c:pt>
                <c:pt idx="65">
                  <c:v>7.6258504734298374</c:v>
                </c:pt>
                <c:pt idx="66">
                  <c:v>7.5719862114716712</c:v>
                </c:pt>
                <c:pt idx="67">
                  <c:v>7.5430152010149225</c:v>
                </c:pt>
                <c:pt idx="68">
                  <c:v>7.0958945008180079</c:v>
                </c:pt>
                <c:pt idx="69">
                  <c:v>7.1122064878135172</c:v>
                </c:pt>
                <c:pt idx="70">
                  <c:v>6.4979711913751865</c:v>
                </c:pt>
                <c:pt idx="71">
                  <c:v>6.077342826000641</c:v>
                </c:pt>
                <c:pt idx="72">
                  <c:v>5.6504024524300807</c:v>
                </c:pt>
                <c:pt idx="73">
                  <c:v>5.0373445391590579</c:v>
                </c:pt>
                <c:pt idx="74">
                  <c:v>3.7672408110596871</c:v>
                </c:pt>
                <c:pt idx="75">
                  <c:v>3.9161062699171549</c:v>
                </c:pt>
                <c:pt idx="76">
                  <c:v>3.85953885453051</c:v>
                </c:pt>
                <c:pt idx="77">
                  <c:v>3.7292410814756574</c:v>
                </c:pt>
                <c:pt idx="78">
                  <c:v>3.9783172684123334</c:v>
                </c:pt>
                <c:pt idx="79">
                  <c:v>3.4939855065879759</c:v>
                </c:pt>
                <c:pt idx="80">
                  <c:v>3.102986325095543</c:v>
                </c:pt>
                <c:pt idx="81">
                  <c:v>3.4383429303734476</c:v>
                </c:pt>
                <c:pt idx="82">
                  <c:v>3.5834407980576444</c:v>
                </c:pt>
                <c:pt idx="83">
                  <c:v>3.6738434967644715</c:v>
                </c:pt>
                <c:pt idx="84">
                  <c:v>3.728341414075421</c:v>
                </c:pt>
                <c:pt idx="85">
                  <c:v>3.8034784428552029</c:v>
                </c:pt>
                <c:pt idx="86">
                  <c:v>3.6109789480667747</c:v>
                </c:pt>
                <c:pt idx="87">
                  <c:v>3.4600460946210521</c:v>
                </c:pt>
                <c:pt idx="88">
                  <c:v>3.4438160838496232</c:v>
                </c:pt>
                <c:pt idx="89">
                  <c:v>3.4393155042485546</c:v>
                </c:pt>
                <c:pt idx="90">
                  <c:v>3.3298813440032786</c:v>
                </c:pt>
                <c:pt idx="91">
                  <c:v>3.3527867120100572</c:v>
                </c:pt>
                <c:pt idx="92">
                  <c:v>3.2724699131110779</c:v>
                </c:pt>
                <c:pt idx="93">
                  <c:v>3.1892329644189545</c:v>
                </c:pt>
                <c:pt idx="94">
                  <c:v>3.0167063068725546</c:v>
                </c:pt>
                <c:pt idx="95">
                  <c:v>2.514225653056068</c:v>
                </c:pt>
                <c:pt idx="96">
                  <c:v>2.2777993490589319</c:v>
                </c:pt>
                <c:pt idx="97">
                  <c:v>2.1368188814584288</c:v>
                </c:pt>
                <c:pt idx="98">
                  <c:v>2.0129265980303361</c:v>
                </c:pt>
                <c:pt idx="99">
                  <c:v>1.814809869446679</c:v>
                </c:pt>
                <c:pt idx="100">
                  <c:v>1.6388475514870893</c:v>
                </c:pt>
                <c:pt idx="101">
                  <c:v>1.643848230976088</c:v>
                </c:pt>
                <c:pt idx="102">
                  <c:v>1.6525579681785241</c:v>
                </c:pt>
                <c:pt idx="103">
                  <c:v>1.5887460265726543</c:v>
                </c:pt>
                <c:pt idx="104">
                  <c:v>1.4579664073358074</c:v>
                </c:pt>
                <c:pt idx="105">
                  <c:v>1.3970138370358041</c:v>
                </c:pt>
                <c:pt idx="106">
                  <c:v>1.3635927819903855</c:v>
                </c:pt>
                <c:pt idx="107">
                  <c:v>1.3451280833481007</c:v>
                </c:pt>
                <c:pt idx="108">
                  <c:v>1.2336092674440646</c:v>
                </c:pt>
                <c:pt idx="109">
                  <c:v>1.3668811074513545</c:v>
                </c:pt>
                <c:pt idx="110">
                  <c:v>1.3639361696290715</c:v>
                </c:pt>
                <c:pt idx="111">
                  <c:v>1.3088296199623002</c:v>
                </c:pt>
                <c:pt idx="112">
                  <c:v>1.3271128523363882</c:v>
                </c:pt>
                <c:pt idx="113">
                  <c:v>1.3890170834263482</c:v>
                </c:pt>
                <c:pt idx="114">
                  <c:v>1.3975594273082952</c:v>
                </c:pt>
                <c:pt idx="115">
                  <c:v>1.5198363393077319</c:v>
                </c:pt>
                <c:pt idx="116">
                  <c:v>1.4838226603915601</c:v>
                </c:pt>
                <c:pt idx="117">
                  <c:v>1.415521359729123</c:v>
                </c:pt>
                <c:pt idx="118">
                  <c:v>1.8219602114000044</c:v>
                </c:pt>
                <c:pt idx="119">
                  <c:v>2.6753604792128218</c:v>
                </c:pt>
                <c:pt idx="120">
                  <c:v>2.7811815660849812</c:v>
                </c:pt>
                <c:pt idx="121">
                  <c:v>2.9919190032718692</c:v>
                </c:pt>
                <c:pt idx="122">
                  <c:v>2.772197530677877</c:v>
                </c:pt>
                <c:pt idx="123">
                  <c:v>2.3463545588844608</c:v>
                </c:pt>
                <c:pt idx="124">
                  <c:v>2.336061990454843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D-4991-8EDF-CEC00209D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827919"/>
        <c:axId val="237828399"/>
      </c:areaChart>
      <c:barChart>
        <c:barDir val="col"/>
        <c:grouping val="stacked"/>
        <c:varyColors val="0"/>
        <c:ser>
          <c:idx val="2"/>
          <c:order val="3"/>
          <c:tx>
            <c:strRef>
              <c:f>'Summary_Final (2)'!$H$2</c:f>
              <c:strCache>
                <c:ptCount val="1"/>
                <c:pt idx="0">
                  <c:v>Baseline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09D-4991-8EDF-CEC00209D9CF}"/>
              </c:ext>
            </c:extLst>
          </c:dPt>
          <c:dPt>
            <c:idx val="13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09D-4991-8EDF-CEC00209D9CF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(2)'!$H$13:$H$138</c:f>
              <c:numCache>
                <c:formatCode>General</c:formatCode>
                <c:ptCount val="126"/>
                <c:pt idx="125" formatCode="0.0">
                  <c:v>2.336061990454843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9D-4991-8EDF-CEC00209D9CF}"/>
            </c:ext>
          </c:extLst>
        </c:ser>
        <c:ser>
          <c:idx val="3"/>
          <c:order val="4"/>
          <c:tx>
            <c:strRef>
              <c:f>'Summary_Final (2)'!$I$2</c:f>
              <c:strCache>
                <c:ptCount val="1"/>
                <c:pt idx="0">
                  <c:v>… with 25% Canada tariffs*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9D-4991-8EDF-CEC00209D9CF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(2)'!$I$13:$I$138</c:f>
              <c:numCache>
                <c:formatCode>General</c:formatCode>
                <c:ptCount val="126"/>
                <c:pt idx="125" formatCode="0.0">
                  <c:v>2.5971894789141645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9D-4991-8EDF-CEC00209D9CF}"/>
            </c:ext>
          </c:extLst>
        </c:ser>
        <c:ser>
          <c:idx val="4"/>
          <c:order val="5"/>
          <c:tx>
            <c:strRef>
              <c:f>'Summary_Final (2)'!$J$2</c:f>
              <c:strCache>
                <c:ptCount val="1"/>
                <c:pt idx="0">
                  <c:v>… with 25% Mexico tariffs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09D-4991-8EDF-CEC00209D9CF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(2)'!$J$13:$J$138</c:f>
              <c:numCache>
                <c:formatCode>General</c:formatCode>
                <c:ptCount val="126"/>
                <c:pt idx="125" formatCode="0.0">
                  <c:v>3.9090854029602897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09D-4991-8EDF-CEC00209D9CF}"/>
            </c:ext>
          </c:extLst>
        </c:ser>
        <c:ser>
          <c:idx val="5"/>
          <c:order val="6"/>
          <c:tx>
            <c:strRef>
              <c:f>'Summary_Final (2)'!$K$2</c:f>
              <c:strCache>
                <c:ptCount val="1"/>
                <c:pt idx="0">
                  <c:v>… with additional 10% on China (Feb. 4)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09D-4991-8EDF-CEC00209D9CF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(2)'!$K$13:$K$138</c:f>
              <c:numCache>
                <c:formatCode>General</c:formatCode>
                <c:ptCount val="126"/>
                <c:pt idx="125" formatCode="0.0">
                  <c:v>1.3434195488910177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09D-4991-8EDF-CEC00209D9CF}"/>
            </c:ext>
          </c:extLst>
        </c:ser>
        <c:ser>
          <c:idx val="6"/>
          <c:order val="7"/>
          <c:tx>
            <c:strRef>
              <c:f>'Summary_Final (2)'!$L$2</c:f>
              <c:strCache>
                <c:ptCount val="1"/>
                <c:pt idx="0">
                  <c:v>… with additional 10% on China (Mar. 4)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>
                  <a:lumMod val="40000"/>
                  <a:lumOff val="60000"/>
                </a:schemeClr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609D-4991-8EDF-CEC00209D9CF}"/>
              </c:ext>
            </c:extLst>
          </c:dPt>
          <c:dPt>
            <c:idx val="13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609D-4991-8EDF-CEC00209D9CF}"/>
              </c:ext>
            </c:extLst>
          </c:dPt>
          <c:val>
            <c:numRef>
              <c:f>'Summary_Final (2)'!$L$13:$L$138</c:f>
              <c:numCache>
                <c:formatCode>General</c:formatCode>
                <c:ptCount val="126"/>
                <c:pt idx="125" formatCode="0.0">
                  <c:v>1.3434195488910161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09D-4991-8EDF-CEC00209D9CF}"/>
            </c:ext>
          </c:extLst>
        </c:ser>
        <c:ser>
          <c:idx val="8"/>
          <c:order val="8"/>
          <c:tx>
            <c:strRef>
              <c:f>'Summary_Final (2)'!$M$2</c:f>
              <c:strCache>
                <c:ptCount val="1"/>
                <c:pt idx="0">
                  <c:v>… with reciprocal tariffs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pattFill prst="dk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09D-4991-8EDF-CEC00209D9CF}"/>
              </c:ext>
            </c:extLst>
          </c:dPt>
          <c:val>
            <c:numRef>
              <c:f>'Summary_Final (2)'!$M$13:$M$138</c:f>
              <c:numCache>
                <c:formatCode>General</c:formatCode>
                <c:ptCount val="126"/>
                <c:pt idx="125" formatCode="0.0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09D-4991-8EDF-CEC00209D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37827919"/>
        <c:axId val="237828399"/>
      </c:barChart>
      <c:lineChart>
        <c:grouping val="standard"/>
        <c:varyColors val="0"/>
        <c:ser>
          <c:idx val="1"/>
          <c:order val="1"/>
          <c:tx>
            <c:strRef>
              <c:f>'Summary_Final (2)'!$F$2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prstDash val="sysDot"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>
                    <a:alpha val="98000"/>
                  </a:schemeClr>
                </a:solidFill>
                <a:prstDash val="sysDot"/>
              </a:ln>
              <a:effectLst/>
            </c:spPr>
          </c:marker>
          <c:dPt>
            <c:idx val="125"/>
            <c:marker>
              <c:symbol val="circle"/>
              <c:size val="8"/>
              <c:spPr>
                <a:solidFill>
                  <a:schemeClr val="tx1"/>
                </a:solidFill>
                <a:ln w="9525">
                  <a:solidFill>
                    <a:schemeClr val="tx1">
                      <a:alpha val="98000"/>
                    </a:schemeClr>
                  </a:solidFill>
                  <a:prstDash val="solid"/>
                </a:ln>
                <a:effectLst/>
              </c:spPr>
            </c:marker>
            <c:bubble3D val="0"/>
            <c:spPr>
              <a:ln w="28575" cap="rnd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609D-4991-8EDF-CEC00209D9CF}"/>
              </c:ext>
            </c:extLst>
          </c:dPt>
          <c:dPt>
            <c:idx val="134"/>
            <c:marker>
              <c:symbol val="circle"/>
              <c:size val="8"/>
              <c:spPr>
                <a:solidFill>
                  <a:schemeClr val="tx1"/>
                </a:solidFill>
                <a:ln w="9525">
                  <a:solidFill>
                    <a:schemeClr val="tx1">
                      <a:alpha val="98000"/>
                    </a:schemeClr>
                  </a:solidFill>
                  <a:prstDash val="sysDot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609D-4991-8EDF-CEC00209D9CF}"/>
              </c:ext>
            </c:extLst>
          </c:dPt>
          <c:dLbls>
            <c:dLbl>
              <c:idx val="125"/>
              <c:layout>
                <c:manualLayout>
                  <c:x val="-7.4440141993105488E-2"/>
                  <c:y val="-1.339308498814541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/>
                      <a:t>Esimated level of tariffs with  measures announced since Jan. 20, 2025</a:t>
                    </a:r>
                  </a:p>
                  <a:p>
                    <a:pPr>
                      <a:defRPr sz="700"/>
                    </a:pPr>
                    <a:r>
                      <a:rPr lang="en-US" sz="1000" b="1"/>
                      <a:t>11.5</a:t>
                    </a:r>
                    <a:r>
                      <a:rPr lang="en-US" sz="700" b="1"/>
                      <a:t>%</a:t>
                    </a:r>
                    <a:r>
                      <a:rPr lang="en-US" sz="1000" b="1"/>
                      <a:t> 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84537185268763"/>
                      <c:h val="0.13615055257415914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8-609D-4991-8EDF-CEC00209D9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  <a:headEnd type="none" w="med" len="med"/>
                      <a:tailEnd type="none" w="med" len="med"/>
                    </a:ln>
                    <a:effectLst/>
                  </c:spPr>
                </c15:leaderLines>
              </c:ext>
            </c:extLst>
          </c:dLbls>
          <c:cat>
            <c:numRef>
              <c:f>'Summary_Final (2)'!$A$13:$A$138</c:f>
              <c:numCache>
                <c:formatCode>m/d/yyyy</c:formatCode>
                <c:ptCount val="126"/>
                <c:pt idx="0">
                  <c:v>366</c:v>
                </c:pt>
                <c:pt idx="1">
                  <c:v>731</c:v>
                </c:pt>
                <c:pt idx="2">
                  <c:v>1096</c:v>
                </c:pt>
                <c:pt idx="3">
                  <c:v>1461</c:v>
                </c:pt>
                <c:pt idx="4">
                  <c:v>1827</c:v>
                </c:pt>
                <c:pt idx="5">
                  <c:v>2192</c:v>
                </c:pt>
                <c:pt idx="6">
                  <c:v>2557</c:v>
                </c:pt>
                <c:pt idx="7">
                  <c:v>2922</c:v>
                </c:pt>
                <c:pt idx="8">
                  <c:v>3288</c:v>
                </c:pt>
                <c:pt idx="9">
                  <c:v>3653</c:v>
                </c:pt>
                <c:pt idx="10">
                  <c:v>4018</c:v>
                </c:pt>
                <c:pt idx="11">
                  <c:v>4383</c:v>
                </c:pt>
                <c:pt idx="12">
                  <c:v>4749</c:v>
                </c:pt>
                <c:pt idx="13">
                  <c:v>5114</c:v>
                </c:pt>
                <c:pt idx="14">
                  <c:v>5479</c:v>
                </c:pt>
                <c:pt idx="15">
                  <c:v>5844</c:v>
                </c:pt>
                <c:pt idx="16">
                  <c:v>6210</c:v>
                </c:pt>
                <c:pt idx="17">
                  <c:v>6575</c:v>
                </c:pt>
                <c:pt idx="18">
                  <c:v>6940</c:v>
                </c:pt>
                <c:pt idx="19">
                  <c:v>7305</c:v>
                </c:pt>
                <c:pt idx="20">
                  <c:v>7671</c:v>
                </c:pt>
                <c:pt idx="21">
                  <c:v>8036</c:v>
                </c:pt>
                <c:pt idx="22">
                  <c:v>8401</c:v>
                </c:pt>
                <c:pt idx="23">
                  <c:v>8766</c:v>
                </c:pt>
                <c:pt idx="24">
                  <c:v>9132</c:v>
                </c:pt>
                <c:pt idx="25">
                  <c:v>9497</c:v>
                </c:pt>
                <c:pt idx="26">
                  <c:v>9862</c:v>
                </c:pt>
                <c:pt idx="27">
                  <c:v>10227</c:v>
                </c:pt>
                <c:pt idx="28">
                  <c:v>10593</c:v>
                </c:pt>
                <c:pt idx="29">
                  <c:v>10958</c:v>
                </c:pt>
                <c:pt idx="30">
                  <c:v>11323</c:v>
                </c:pt>
                <c:pt idx="31">
                  <c:v>11688</c:v>
                </c:pt>
                <c:pt idx="32">
                  <c:v>12054</c:v>
                </c:pt>
                <c:pt idx="33">
                  <c:v>12419</c:v>
                </c:pt>
                <c:pt idx="34">
                  <c:v>12784</c:v>
                </c:pt>
                <c:pt idx="35">
                  <c:v>13149</c:v>
                </c:pt>
                <c:pt idx="36">
                  <c:v>13515</c:v>
                </c:pt>
                <c:pt idx="37">
                  <c:v>13880</c:v>
                </c:pt>
                <c:pt idx="38">
                  <c:v>14245</c:v>
                </c:pt>
                <c:pt idx="39">
                  <c:v>14610</c:v>
                </c:pt>
                <c:pt idx="40">
                  <c:v>14976</c:v>
                </c:pt>
                <c:pt idx="41">
                  <c:v>15341</c:v>
                </c:pt>
                <c:pt idx="42">
                  <c:v>15706</c:v>
                </c:pt>
                <c:pt idx="43">
                  <c:v>16071</c:v>
                </c:pt>
                <c:pt idx="44">
                  <c:v>16437</c:v>
                </c:pt>
                <c:pt idx="45">
                  <c:v>16802</c:v>
                </c:pt>
                <c:pt idx="46">
                  <c:v>17167</c:v>
                </c:pt>
                <c:pt idx="47">
                  <c:v>17532</c:v>
                </c:pt>
                <c:pt idx="48">
                  <c:v>17898</c:v>
                </c:pt>
                <c:pt idx="49">
                  <c:v>18263</c:v>
                </c:pt>
                <c:pt idx="50">
                  <c:v>18628</c:v>
                </c:pt>
                <c:pt idx="51">
                  <c:v>18993</c:v>
                </c:pt>
                <c:pt idx="52">
                  <c:v>19359</c:v>
                </c:pt>
                <c:pt idx="53">
                  <c:v>19724</c:v>
                </c:pt>
                <c:pt idx="54">
                  <c:v>20089</c:v>
                </c:pt>
                <c:pt idx="55">
                  <c:v>20454</c:v>
                </c:pt>
                <c:pt idx="56">
                  <c:v>20820</c:v>
                </c:pt>
                <c:pt idx="57">
                  <c:v>21185</c:v>
                </c:pt>
                <c:pt idx="58">
                  <c:v>21550</c:v>
                </c:pt>
                <c:pt idx="59">
                  <c:v>21915</c:v>
                </c:pt>
                <c:pt idx="60">
                  <c:v>22281</c:v>
                </c:pt>
                <c:pt idx="61">
                  <c:v>22646</c:v>
                </c:pt>
                <c:pt idx="62">
                  <c:v>23011</c:v>
                </c:pt>
                <c:pt idx="63">
                  <c:v>23376</c:v>
                </c:pt>
                <c:pt idx="64">
                  <c:v>23742</c:v>
                </c:pt>
                <c:pt idx="65">
                  <c:v>24107</c:v>
                </c:pt>
                <c:pt idx="66">
                  <c:v>24472</c:v>
                </c:pt>
                <c:pt idx="67">
                  <c:v>24837</c:v>
                </c:pt>
                <c:pt idx="68">
                  <c:v>25203</c:v>
                </c:pt>
                <c:pt idx="69">
                  <c:v>25568</c:v>
                </c:pt>
                <c:pt idx="70">
                  <c:v>25933</c:v>
                </c:pt>
                <c:pt idx="71">
                  <c:v>26298</c:v>
                </c:pt>
                <c:pt idx="72">
                  <c:v>26664</c:v>
                </c:pt>
                <c:pt idx="73">
                  <c:v>27029</c:v>
                </c:pt>
                <c:pt idx="74">
                  <c:v>27394</c:v>
                </c:pt>
                <c:pt idx="75">
                  <c:v>27759</c:v>
                </c:pt>
                <c:pt idx="76">
                  <c:v>28125</c:v>
                </c:pt>
                <c:pt idx="77">
                  <c:v>28490</c:v>
                </c:pt>
                <c:pt idx="78">
                  <c:v>28855</c:v>
                </c:pt>
                <c:pt idx="79">
                  <c:v>29220</c:v>
                </c:pt>
                <c:pt idx="80">
                  <c:v>29586</c:v>
                </c:pt>
                <c:pt idx="81">
                  <c:v>29951</c:v>
                </c:pt>
                <c:pt idx="82">
                  <c:v>30316</c:v>
                </c:pt>
                <c:pt idx="83">
                  <c:v>30681</c:v>
                </c:pt>
                <c:pt idx="84">
                  <c:v>31047</c:v>
                </c:pt>
                <c:pt idx="85">
                  <c:v>31412</c:v>
                </c:pt>
                <c:pt idx="86">
                  <c:v>31777</c:v>
                </c:pt>
                <c:pt idx="87">
                  <c:v>32142</c:v>
                </c:pt>
                <c:pt idx="88">
                  <c:v>32508</c:v>
                </c:pt>
                <c:pt idx="89">
                  <c:v>32873</c:v>
                </c:pt>
                <c:pt idx="90">
                  <c:v>33238</c:v>
                </c:pt>
                <c:pt idx="91">
                  <c:v>33603</c:v>
                </c:pt>
                <c:pt idx="92">
                  <c:v>33969</c:v>
                </c:pt>
                <c:pt idx="93">
                  <c:v>34334</c:v>
                </c:pt>
                <c:pt idx="94">
                  <c:v>34699</c:v>
                </c:pt>
                <c:pt idx="95">
                  <c:v>35064</c:v>
                </c:pt>
                <c:pt idx="96">
                  <c:v>35430</c:v>
                </c:pt>
                <c:pt idx="97">
                  <c:v>35795</c:v>
                </c:pt>
                <c:pt idx="98">
                  <c:v>36160</c:v>
                </c:pt>
                <c:pt idx="99">
                  <c:v>36525</c:v>
                </c:pt>
                <c:pt idx="100">
                  <c:v>36891</c:v>
                </c:pt>
                <c:pt idx="101">
                  <c:v>37256</c:v>
                </c:pt>
                <c:pt idx="102">
                  <c:v>37621</c:v>
                </c:pt>
                <c:pt idx="103">
                  <c:v>37986</c:v>
                </c:pt>
                <c:pt idx="104">
                  <c:v>38352</c:v>
                </c:pt>
                <c:pt idx="105">
                  <c:v>38717</c:v>
                </c:pt>
                <c:pt idx="106">
                  <c:v>39082</c:v>
                </c:pt>
                <c:pt idx="107">
                  <c:v>39447</c:v>
                </c:pt>
                <c:pt idx="108">
                  <c:v>39813</c:v>
                </c:pt>
                <c:pt idx="109">
                  <c:v>40178</c:v>
                </c:pt>
                <c:pt idx="110">
                  <c:v>40543</c:v>
                </c:pt>
                <c:pt idx="111">
                  <c:v>40908</c:v>
                </c:pt>
                <c:pt idx="112">
                  <c:v>41274</c:v>
                </c:pt>
                <c:pt idx="113">
                  <c:v>41639</c:v>
                </c:pt>
                <c:pt idx="114">
                  <c:v>42004</c:v>
                </c:pt>
                <c:pt idx="115">
                  <c:v>42369</c:v>
                </c:pt>
                <c:pt idx="116">
                  <c:v>42735</c:v>
                </c:pt>
                <c:pt idx="117">
                  <c:v>43100</c:v>
                </c:pt>
                <c:pt idx="118">
                  <c:v>43465</c:v>
                </c:pt>
                <c:pt idx="119">
                  <c:v>43830</c:v>
                </c:pt>
                <c:pt idx="120">
                  <c:v>44196</c:v>
                </c:pt>
                <c:pt idx="121">
                  <c:v>44561</c:v>
                </c:pt>
                <c:pt idx="122">
                  <c:v>44926</c:v>
                </c:pt>
                <c:pt idx="123">
                  <c:v>45291</c:v>
                </c:pt>
                <c:pt idx="124">
                  <c:v>45657</c:v>
                </c:pt>
                <c:pt idx="125">
                  <c:v>46022</c:v>
                </c:pt>
              </c:numCache>
            </c:numRef>
          </c:cat>
          <c:val>
            <c:numRef>
              <c:f>'Summary_Final (2)'!$F$13:$F$138</c:f>
              <c:numCache>
                <c:formatCode>General</c:formatCode>
                <c:ptCount val="126"/>
                <c:pt idx="125" formatCode="0.0">
                  <c:v>11.477765306638034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609D-4991-8EDF-CEC00209D9CF}"/>
            </c:ext>
          </c:extLst>
        </c:ser>
        <c:ser>
          <c:idx val="7"/>
          <c:order val="2"/>
          <c:tx>
            <c:strRef>
              <c:f>'Summary_Final (2)'!$G$2</c:f>
              <c:strCache>
                <c:ptCount val="1"/>
                <c:pt idx="0">
                  <c:v>Total with EU tariffs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25"/>
            <c:marker>
              <c:symbol val="circle"/>
              <c:size val="8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609D-4991-8EDF-CEC00209D9CF}"/>
              </c:ext>
            </c:extLst>
          </c:dPt>
          <c:dLbls>
            <c:dLbl>
              <c:idx val="125"/>
              <c:layout>
                <c:manualLayout>
                  <c:x val="-8.7992606234154641E-2"/>
                  <c:y val="1.0867580024236411E-3"/>
                </c:manualLayout>
              </c:layout>
              <c:tx>
                <c:rich>
                  <a:bodyPr/>
                  <a:lstStyle/>
                  <a:p>
                    <a:r>
                      <a:rPr lang="en-US" sz="700"/>
                      <a:t>Estimated level of tariffs with measures announced</a:t>
                    </a:r>
                    <a:r>
                      <a:rPr lang="en-US" sz="700" baseline="0"/>
                      <a:t> since April 2, 2025</a:t>
                    </a:r>
                    <a:endParaRPr lang="en-US" sz="700"/>
                  </a:p>
                  <a:p>
                    <a:r>
                      <a:rPr lang="en-US" sz="1000" b="1"/>
                      <a:t>17.8</a:t>
                    </a:r>
                    <a:r>
                      <a:rPr lang="en-US" sz="700" b="1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59573004267027"/>
                      <c:h val="8.382981137537449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C-609D-4991-8EDF-CEC00209D9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'Summary_Final (2)'!$G$13:$G$138</c:f>
              <c:numCache>
                <c:formatCode>General</c:formatCode>
                <c:ptCount val="126"/>
                <c:pt idx="125" formatCode="0.0">
                  <c:v>29.277765306638035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609D-4991-8EDF-CEC00209D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27919"/>
        <c:axId val="237828399"/>
      </c:lineChart>
      <c:dateAx>
        <c:axId val="2378279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7828399"/>
        <c:crosses val="autoZero"/>
        <c:auto val="0"/>
        <c:lblOffset val="100"/>
        <c:baseTimeUnit val="years"/>
        <c:majorUnit val="5"/>
        <c:majorTimeUnit val="years"/>
      </c:dateAx>
      <c:valAx>
        <c:axId val="237828399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7827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18916569892039817"/>
          <c:y val="8.988739359470177E-2"/>
          <c:w val="0.45417828267471638"/>
          <c:h val="0.2527038193227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100" b="1"/>
              <a:t>United States: Average tariff</a:t>
            </a:r>
            <a:r>
              <a:rPr lang="fr-FR" sz="1100" b="1" baseline="0"/>
              <a:t> rate on imports, 1900-2025e</a:t>
            </a:r>
          </a:p>
          <a:p>
            <a:pPr>
              <a:defRPr/>
            </a:pPr>
            <a:r>
              <a:rPr lang="fr-FR" sz="1100" b="0" baseline="0"/>
              <a:t>%</a:t>
            </a:r>
            <a:endParaRPr lang="fr-FR" sz="11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0410812870231638E-2"/>
          <c:y val="9.5766504997425964E-2"/>
          <c:w val="0.9186528971942074"/>
          <c:h val="0.75647741934939616"/>
        </c:manualLayout>
      </c:layout>
      <c:areaChart>
        <c:grouping val="standard"/>
        <c:varyColors val="0"/>
        <c:ser>
          <c:idx val="0"/>
          <c:order val="0"/>
          <c:tx>
            <c:strRef>
              <c:f>'Summary_Final (ex_auto MCA)'!$E$3</c:f>
              <c:strCache>
                <c:ptCount val="1"/>
                <c:pt idx="0">
                  <c:v>Average tariff rate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cat>
            <c:numRef>
              <c:f>'Summary_Final (ex_auto MCA)'!$A$14:$A$139</c:f>
              <c:numCache>
                <c:formatCode>m/d/yyyy</c:formatCode>
                <c:ptCount val="126"/>
                <c:pt idx="0">
                  <c:v>366</c:v>
                </c:pt>
                <c:pt idx="1">
                  <c:v>731</c:v>
                </c:pt>
                <c:pt idx="2">
                  <c:v>1096</c:v>
                </c:pt>
                <c:pt idx="3">
                  <c:v>1461</c:v>
                </c:pt>
                <c:pt idx="4">
                  <c:v>1827</c:v>
                </c:pt>
                <c:pt idx="5">
                  <c:v>2192</c:v>
                </c:pt>
                <c:pt idx="6">
                  <c:v>2557</c:v>
                </c:pt>
                <c:pt idx="7">
                  <c:v>2922</c:v>
                </c:pt>
                <c:pt idx="8">
                  <c:v>3288</c:v>
                </c:pt>
                <c:pt idx="9">
                  <c:v>3653</c:v>
                </c:pt>
                <c:pt idx="10">
                  <c:v>4018</c:v>
                </c:pt>
                <c:pt idx="11">
                  <c:v>4383</c:v>
                </c:pt>
                <c:pt idx="12">
                  <c:v>4749</c:v>
                </c:pt>
                <c:pt idx="13">
                  <c:v>5114</c:v>
                </c:pt>
                <c:pt idx="14">
                  <c:v>5479</c:v>
                </c:pt>
                <c:pt idx="15">
                  <c:v>5844</c:v>
                </c:pt>
                <c:pt idx="16">
                  <c:v>6210</c:v>
                </c:pt>
                <c:pt idx="17">
                  <c:v>6575</c:v>
                </c:pt>
                <c:pt idx="18">
                  <c:v>6940</c:v>
                </c:pt>
                <c:pt idx="19">
                  <c:v>7305</c:v>
                </c:pt>
                <c:pt idx="20">
                  <c:v>7671</c:v>
                </c:pt>
                <c:pt idx="21">
                  <c:v>8036</c:v>
                </c:pt>
                <c:pt idx="22">
                  <c:v>8401</c:v>
                </c:pt>
                <c:pt idx="23">
                  <c:v>8766</c:v>
                </c:pt>
                <c:pt idx="24">
                  <c:v>9132</c:v>
                </c:pt>
                <c:pt idx="25">
                  <c:v>9497</c:v>
                </c:pt>
                <c:pt idx="26">
                  <c:v>9862</c:v>
                </c:pt>
                <c:pt idx="27">
                  <c:v>10227</c:v>
                </c:pt>
                <c:pt idx="28">
                  <c:v>10593</c:v>
                </c:pt>
                <c:pt idx="29">
                  <c:v>10958</c:v>
                </c:pt>
                <c:pt idx="30">
                  <c:v>11323</c:v>
                </c:pt>
                <c:pt idx="31">
                  <c:v>11688</c:v>
                </c:pt>
                <c:pt idx="32">
                  <c:v>12054</c:v>
                </c:pt>
                <c:pt idx="33">
                  <c:v>12419</c:v>
                </c:pt>
                <c:pt idx="34">
                  <c:v>12784</c:v>
                </c:pt>
                <c:pt idx="35">
                  <c:v>13149</c:v>
                </c:pt>
                <c:pt idx="36">
                  <c:v>13515</c:v>
                </c:pt>
                <c:pt idx="37">
                  <c:v>13880</c:v>
                </c:pt>
                <c:pt idx="38">
                  <c:v>14245</c:v>
                </c:pt>
                <c:pt idx="39">
                  <c:v>14610</c:v>
                </c:pt>
                <c:pt idx="40">
                  <c:v>14976</c:v>
                </c:pt>
                <c:pt idx="41">
                  <c:v>15341</c:v>
                </c:pt>
                <c:pt idx="42">
                  <c:v>15706</c:v>
                </c:pt>
                <c:pt idx="43">
                  <c:v>16071</c:v>
                </c:pt>
                <c:pt idx="44">
                  <c:v>16437</c:v>
                </c:pt>
                <c:pt idx="45">
                  <c:v>16802</c:v>
                </c:pt>
                <c:pt idx="46">
                  <c:v>17167</c:v>
                </c:pt>
                <c:pt idx="47">
                  <c:v>17532</c:v>
                </c:pt>
                <c:pt idx="48">
                  <c:v>17898</c:v>
                </c:pt>
                <c:pt idx="49">
                  <c:v>18263</c:v>
                </c:pt>
                <c:pt idx="50">
                  <c:v>18628</c:v>
                </c:pt>
                <c:pt idx="51">
                  <c:v>18993</c:v>
                </c:pt>
                <c:pt idx="52">
                  <c:v>19359</c:v>
                </c:pt>
                <c:pt idx="53">
                  <c:v>19724</c:v>
                </c:pt>
                <c:pt idx="54">
                  <c:v>20089</c:v>
                </c:pt>
                <c:pt idx="55">
                  <c:v>20454</c:v>
                </c:pt>
                <c:pt idx="56">
                  <c:v>20820</c:v>
                </c:pt>
                <c:pt idx="57">
                  <c:v>21185</c:v>
                </c:pt>
                <c:pt idx="58">
                  <c:v>21550</c:v>
                </c:pt>
                <c:pt idx="59">
                  <c:v>21915</c:v>
                </c:pt>
                <c:pt idx="60">
                  <c:v>22281</c:v>
                </c:pt>
                <c:pt idx="61">
                  <c:v>22646</c:v>
                </c:pt>
                <c:pt idx="62">
                  <c:v>23011</c:v>
                </c:pt>
                <c:pt idx="63">
                  <c:v>23376</c:v>
                </c:pt>
                <c:pt idx="64">
                  <c:v>23742</c:v>
                </c:pt>
                <c:pt idx="65">
                  <c:v>24107</c:v>
                </c:pt>
                <c:pt idx="66">
                  <c:v>24472</c:v>
                </c:pt>
                <c:pt idx="67">
                  <c:v>24837</c:v>
                </c:pt>
                <c:pt idx="68">
                  <c:v>25203</c:v>
                </c:pt>
                <c:pt idx="69">
                  <c:v>25568</c:v>
                </c:pt>
                <c:pt idx="70">
                  <c:v>25933</c:v>
                </c:pt>
                <c:pt idx="71">
                  <c:v>26298</c:v>
                </c:pt>
                <c:pt idx="72">
                  <c:v>26664</c:v>
                </c:pt>
                <c:pt idx="73">
                  <c:v>27029</c:v>
                </c:pt>
                <c:pt idx="74">
                  <c:v>27394</c:v>
                </c:pt>
                <c:pt idx="75">
                  <c:v>27759</c:v>
                </c:pt>
                <c:pt idx="76">
                  <c:v>28125</c:v>
                </c:pt>
                <c:pt idx="77">
                  <c:v>28490</c:v>
                </c:pt>
                <c:pt idx="78">
                  <c:v>28855</c:v>
                </c:pt>
                <c:pt idx="79">
                  <c:v>29220</c:v>
                </c:pt>
                <c:pt idx="80">
                  <c:v>29586</c:v>
                </c:pt>
                <c:pt idx="81">
                  <c:v>29951</c:v>
                </c:pt>
                <c:pt idx="82">
                  <c:v>30316</c:v>
                </c:pt>
                <c:pt idx="83">
                  <c:v>30681</c:v>
                </c:pt>
                <c:pt idx="84">
                  <c:v>31047</c:v>
                </c:pt>
                <c:pt idx="85">
                  <c:v>31412</c:v>
                </c:pt>
                <c:pt idx="86">
                  <c:v>31777</c:v>
                </c:pt>
                <c:pt idx="87">
                  <c:v>32142</c:v>
                </c:pt>
                <c:pt idx="88">
                  <c:v>32508</c:v>
                </c:pt>
                <c:pt idx="89">
                  <c:v>32873</c:v>
                </c:pt>
                <c:pt idx="90">
                  <c:v>33238</c:v>
                </c:pt>
                <c:pt idx="91">
                  <c:v>33603</c:v>
                </c:pt>
                <c:pt idx="92">
                  <c:v>33969</c:v>
                </c:pt>
                <c:pt idx="93">
                  <c:v>34334</c:v>
                </c:pt>
                <c:pt idx="94">
                  <c:v>34699</c:v>
                </c:pt>
                <c:pt idx="95">
                  <c:v>35064</c:v>
                </c:pt>
                <c:pt idx="96">
                  <c:v>35430</c:v>
                </c:pt>
                <c:pt idx="97">
                  <c:v>35795</c:v>
                </c:pt>
                <c:pt idx="98">
                  <c:v>36160</c:v>
                </c:pt>
                <c:pt idx="99">
                  <c:v>36525</c:v>
                </c:pt>
                <c:pt idx="100">
                  <c:v>36891</c:v>
                </c:pt>
                <c:pt idx="101">
                  <c:v>37256</c:v>
                </c:pt>
                <c:pt idx="102">
                  <c:v>37621</c:v>
                </c:pt>
                <c:pt idx="103">
                  <c:v>37986</c:v>
                </c:pt>
                <c:pt idx="104">
                  <c:v>38352</c:v>
                </c:pt>
                <c:pt idx="105">
                  <c:v>38717</c:v>
                </c:pt>
                <c:pt idx="106">
                  <c:v>39082</c:v>
                </c:pt>
                <c:pt idx="107">
                  <c:v>39447</c:v>
                </c:pt>
                <c:pt idx="108">
                  <c:v>39813</c:v>
                </c:pt>
                <c:pt idx="109">
                  <c:v>40178</c:v>
                </c:pt>
                <c:pt idx="110">
                  <c:v>40543</c:v>
                </c:pt>
                <c:pt idx="111">
                  <c:v>40908</c:v>
                </c:pt>
                <c:pt idx="112">
                  <c:v>41274</c:v>
                </c:pt>
                <c:pt idx="113">
                  <c:v>41639</c:v>
                </c:pt>
                <c:pt idx="114">
                  <c:v>42004</c:v>
                </c:pt>
                <c:pt idx="115">
                  <c:v>42369</c:v>
                </c:pt>
                <c:pt idx="116">
                  <c:v>42735</c:v>
                </c:pt>
                <c:pt idx="117">
                  <c:v>43100</c:v>
                </c:pt>
                <c:pt idx="118">
                  <c:v>43465</c:v>
                </c:pt>
                <c:pt idx="119">
                  <c:v>43830</c:v>
                </c:pt>
                <c:pt idx="120">
                  <c:v>44196</c:v>
                </c:pt>
                <c:pt idx="121">
                  <c:v>44561</c:v>
                </c:pt>
                <c:pt idx="122">
                  <c:v>44926</c:v>
                </c:pt>
                <c:pt idx="123">
                  <c:v>45291</c:v>
                </c:pt>
                <c:pt idx="124">
                  <c:v>45657</c:v>
                </c:pt>
                <c:pt idx="125">
                  <c:v>46022</c:v>
                </c:pt>
              </c:numCache>
            </c:numRef>
          </c:cat>
          <c:val>
            <c:numRef>
              <c:f>'Summary_Final (ex_auto MCA)'!$E$14:$E$139</c:f>
              <c:numCache>
                <c:formatCode>0.00</c:formatCode>
                <c:ptCount val="126"/>
                <c:pt idx="0">
                  <c:v>27.496661725980982</c:v>
                </c:pt>
                <c:pt idx="1">
                  <c:v>28.800650685906632</c:v>
                </c:pt>
                <c:pt idx="2">
                  <c:v>27.845262360051297</c:v>
                </c:pt>
                <c:pt idx="3">
                  <c:v>27.757053851343304</c:v>
                </c:pt>
                <c:pt idx="4">
                  <c:v>26.209536962911812</c:v>
                </c:pt>
                <c:pt idx="5">
                  <c:v>23.72309169749742</c:v>
                </c:pt>
                <c:pt idx="6">
                  <c:v>24.192652490732787</c:v>
                </c:pt>
                <c:pt idx="7">
                  <c:v>23.252899176347071</c:v>
                </c:pt>
                <c:pt idx="8">
                  <c:v>23.858337397442867</c:v>
                </c:pt>
                <c:pt idx="9">
                  <c:v>22.968738540091536</c:v>
                </c:pt>
                <c:pt idx="10">
                  <c:v>21.107885740435872</c:v>
                </c:pt>
                <c:pt idx="11">
                  <c:v>20.286463190756212</c:v>
                </c:pt>
                <c:pt idx="12">
                  <c:v>18.583209962924883</c:v>
                </c:pt>
                <c:pt idx="13">
                  <c:v>17.689021667084585</c:v>
                </c:pt>
                <c:pt idx="14">
                  <c:v>14.882440787641215</c:v>
                </c:pt>
                <c:pt idx="15">
                  <c:v>12.481724547527097</c:v>
                </c:pt>
                <c:pt idx="16">
                  <c:v>9.624723616061063</c:v>
                </c:pt>
                <c:pt idx="17">
                  <c:v>8.3104880737247022</c:v>
                </c:pt>
                <c:pt idx="18">
                  <c:v>5.8928333628618841</c:v>
                </c:pt>
                <c:pt idx="19">
                  <c:v>6.2036746512185044</c:v>
                </c:pt>
                <c:pt idx="20">
                  <c:v>6.3829341002226068</c:v>
                </c:pt>
                <c:pt idx="21">
                  <c:v>11.435744263785121</c:v>
                </c:pt>
                <c:pt idx="22">
                  <c:v>14.684103217771774</c:v>
                </c:pt>
                <c:pt idx="23">
                  <c:v>15.184862728641562</c:v>
                </c:pt>
                <c:pt idx="24">
                  <c:v>14.8886566039488</c:v>
                </c:pt>
                <c:pt idx="25">
                  <c:v>13.213247009614919</c:v>
                </c:pt>
                <c:pt idx="26">
                  <c:v>13.385545076809022</c:v>
                </c:pt>
                <c:pt idx="27">
                  <c:v>13.807988777566663</c:v>
                </c:pt>
                <c:pt idx="28">
                  <c:v>13.29765516240197</c:v>
                </c:pt>
                <c:pt idx="29">
                  <c:v>13.479942248278926</c:v>
                </c:pt>
                <c:pt idx="30">
                  <c:v>14.832163751891814</c:v>
                </c:pt>
                <c:pt idx="31">
                  <c:v>17.753363132076107</c:v>
                </c:pt>
                <c:pt idx="32">
                  <c:v>19.59107775831583</c:v>
                </c:pt>
                <c:pt idx="33">
                  <c:v>19.796121877470757</c:v>
                </c:pt>
                <c:pt idx="34">
                  <c:v>18.40876819908032</c:v>
                </c:pt>
                <c:pt idx="35">
                  <c:v>17.52121849718354</c:v>
                </c:pt>
                <c:pt idx="36">
                  <c:v>16.837082200037376</c:v>
                </c:pt>
                <c:pt idx="37">
                  <c:v>15.632296870410903</c:v>
                </c:pt>
                <c:pt idx="38">
                  <c:v>15.45810884560305</c:v>
                </c:pt>
                <c:pt idx="39">
                  <c:v>14.412114763022171</c:v>
                </c:pt>
                <c:pt idx="40">
                  <c:v>12.505077428821531</c:v>
                </c:pt>
                <c:pt idx="41">
                  <c:v>13.586506821636807</c:v>
                </c:pt>
                <c:pt idx="42">
                  <c:v>11.559554180952846</c:v>
                </c:pt>
                <c:pt idx="43">
                  <c:v>11.572261663959155</c:v>
                </c:pt>
                <c:pt idx="44">
                  <c:v>9.8535158894193877</c:v>
                </c:pt>
                <c:pt idx="45">
                  <c:v>9.5526196157683767</c:v>
                </c:pt>
                <c:pt idx="46">
                  <c:v>10.321476026140225</c:v>
                </c:pt>
                <c:pt idx="47">
                  <c:v>7.8596853231576542</c:v>
                </c:pt>
                <c:pt idx="48">
                  <c:v>5.8854923384440454</c:v>
                </c:pt>
                <c:pt idx="49">
                  <c:v>5.6782682306679373</c:v>
                </c:pt>
                <c:pt idx="50">
                  <c:v>6.057600740791405</c:v>
                </c:pt>
                <c:pt idx="51">
                  <c:v>5.5787087068154078</c:v>
                </c:pt>
                <c:pt idx="52">
                  <c:v>5.3475991058754522</c:v>
                </c:pt>
                <c:pt idx="53">
                  <c:v>5.5456473125653591</c:v>
                </c:pt>
                <c:pt idx="54">
                  <c:v>5.4391139738329448</c:v>
                </c:pt>
                <c:pt idx="55">
                  <c:v>5.9062501571212369</c:v>
                </c:pt>
                <c:pt idx="56">
                  <c:v>5.906383374480165</c:v>
                </c:pt>
                <c:pt idx="57">
                  <c:v>5.9988235299568222</c:v>
                </c:pt>
                <c:pt idx="58">
                  <c:v>6.5321216516062055</c:v>
                </c:pt>
                <c:pt idx="59">
                  <c:v>7.1163719404887207</c:v>
                </c:pt>
                <c:pt idx="60">
                  <c:v>7.2340582832852993</c:v>
                </c:pt>
                <c:pt idx="61">
                  <c:v>7.1822978629105467</c:v>
                </c:pt>
                <c:pt idx="62">
                  <c:v>7.599016753550214</c:v>
                </c:pt>
                <c:pt idx="63">
                  <c:v>7.4223133620352781</c:v>
                </c:pt>
                <c:pt idx="64">
                  <c:v>7.3671665378870488</c:v>
                </c:pt>
                <c:pt idx="65">
                  <c:v>7.6258504734298374</c:v>
                </c:pt>
                <c:pt idx="66">
                  <c:v>7.5719862114716712</c:v>
                </c:pt>
                <c:pt idx="67">
                  <c:v>7.5430152010149225</c:v>
                </c:pt>
                <c:pt idx="68">
                  <c:v>7.0958945008180079</c:v>
                </c:pt>
                <c:pt idx="69">
                  <c:v>7.1122064878135172</c:v>
                </c:pt>
                <c:pt idx="70">
                  <c:v>6.4979711913751865</c:v>
                </c:pt>
                <c:pt idx="71">
                  <c:v>6.077342826000641</c:v>
                </c:pt>
                <c:pt idx="72">
                  <c:v>5.6504024524300807</c:v>
                </c:pt>
                <c:pt idx="73">
                  <c:v>5.0373445391590579</c:v>
                </c:pt>
                <c:pt idx="74">
                  <c:v>3.7672408110596871</c:v>
                </c:pt>
                <c:pt idx="75">
                  <c:v>3.9161062699171549</c:v>
                </c:pt>
                <c:pt idx="76">
                  <c:v>3.85953885453051</c:v>
                </c:pt>
                <c:pt idx="77">
                  <c:v>3.7292410814756574</c:v>
                </c:pt>
                <c:pt idx="78">
                  <c:v>3.9783172684123334</c:v>
                </c:pt>
                <c:pt idx="79">
                  <c:v>3.4939855065879759</c:v>
                </c:pt>
                <c:pt idx="80">
                  <c:v>3.102986325095543</c:v>
                </c:pt>
                <c:pt idx="81">
                  <c:v>3.4383429303734476</c:v>
                </c:pt>
                <c:pt idx="82">
                  <c:v>3.5834407980576444</c:v>
                </c:pt>
                <c:pt idx="83">
                  <c:v>3.6738434967644715</c:v>
                </c:pt>
                <c:pt idx="84">
                  <c:v>3.728341414075421</c:v>
                </c:pt>
                <c:pt idx="85">
                  <c:v>3.8034784428552029</c:v>
                </c:pt>
                <c:pt idx="86">
                  <c:v>3.6109789480667747</c:v>
                </c:pt>
                <c:pt idx="87">
                  <c:v>3.4600460946210521</c:v>
                </c:pt>
                <c:pt idx="88">
                  <c:v>3.4438160838496232</c:v>
                </c:pt>
                <c:pt idx="89">
                  <c:v>3.4393155042485546</c:v>
                </c:pt>
                <c:pt idx="90">
                  <c:v>3.3298813440032786</c:v>
                </c:pt>
                <c:pt idx="91">
                  <c:v>3.3527867120100572</c:v>
                </c:pt>
                <c:pt idx="92">
                  <c:v>3.2724699131110779</c:v>
                </c:pt>
                <c:pt idx="93">
                  <c:v>3.1892329644189545</c:v>
                </c:pt>
                <c:pt idx="94">
                  <c:v>3.0167063068725546</c:v>
                </c:pt>
                <c:pt idx="95">
                  <c:v>2.514225653056068</c:v>
                </c:pt>
                <c:pt idx="96">
                  <c:v>2.2777993490589319</c:v>
                </c:pt>
                <c:pt idx="97">
                  <c:v>2.1368188814584288</c:v>
                </c:pt>
                <c:pt idx="98">
                  <c:v>2.0129265980303361</c:v>
                </c:pt>
                <c:pt idx="99">
                  <c:v>1.814809869446679</c:v>
                </c:pt>
                <c:pt idx="100">
                  <c:v>1.6388475514870893</c:v>
                </c:pt>
                <c:pt idx="101">
                  <c:v>1.643848230976088</c:v>
                </c:pt>
                <c:pt idx="102">
                  <c:v>1.6525579681785241</c:v>
                </c:pt>
                <c:pt idx="103">
                  <c:v>1.5887460265726543</c:v>
                </c:pt>
                <c:pt idx="104">
                  <c:v>1.4579664073358074</c:v>
                </c:pt>
                <c:pt idx="105">
                  <c:v>1.3970138370358041</c:v>
                </c:pt>
                <c:pt idx="106">
                  <c:v>1.3635927819903855</c:v>
                </c:pt>
                <c:pt idx="107">
                  <c:v>1.3451280833481007</c:v>
                </c:pt>
                <c:pt idx="108">
                  <c:v>1.2336092674440646</c:v>
                </c:pt>
                <c:pt idx="109">
                  <c:v>1.3668811074513545</c:v>
                </c:pt>
                <c:pt idx="110">
                  <c:v>1.3639361696290715</c:v>
                </c:pt>
                <c:pt idx="111">
                  <c:v>1.3088296199623002</c:v>
                </c:pt>
                <c:pt idx="112">
                  <c:v>1.3271128523363882</c:v>
                </c:pt>
                <c:pt idx="113">
                  <c:v>1.3890170834263482</c:v>
                </c:pt>
                <c:pt idx="114">
                  <c:v>1.3975594273082952</c:v>
                </c:pt>
                <c:pt idx="115">
                  <c:v>1.5198363393077319</c:v>
                </c:pt>
                <c:pt idx="116">
                  <c:v>1.4838226603915601</c:v>
                </c:pt>
                <c:pt idx="117">
                  <c:v>1.415521359729123</c:v>
                </c:pt>
                <c:pt idx="118">
                  <c:v>1.8219602114000044</c:v>
                </c:pt>
                <c:pt idx="119">
                  <c:v>2.6753604792128218</c:v>
                </c:pt>
                <c:pt idx="120">
                  <c:v>2.7811815660849812</c:v>
                </c:pt>
                <c:pt idx="121">
                  <c:v>2.9919190032718692</c:v>
                </c:pt>
                <c:pt idx="122">
                  <c:v>2.772197530677877</c:v>
                </c:pt>
                <c:pt idx="123">
                  <c:v>2.3463545588844608</c:v>
                </c:pt>
                <c:pt idx="124">
                  <c:v>2.336061990454843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F-406B-B9BA-35F252F7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827919"/>
        <c:axId val="237828399"/>
      </c:areaChart>
      <c:barChart>
        <c:barDir val="col"/>
        <c:grouping val="stacked"/>
        <c:varyColors val="0"/>
        <c:ser>
          <c:idx val="2"/>
          <c:order val="4"/>
          <c:tx>
            <c:strRef>
              <c:f>'Summary_Final (ex_auto MCA)'!$R$3</c:f>
              <c:strCache>
                <c:ptCount val="1"/>
                <c:pt idx="0">
                  <c:v>Baseline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DAF-406B-B9BA-35F252F7B6E6}"/>
              </c:ext>
            </c:extLst>
          </c:dPt>
          <c:dPt>
            <c:idx val="13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DAF-406B-B9BA-35F252F7B6E6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MCA)'!$R$14:$R$139</c:f>
              <c:numCache>
                <c:formatCode>General</c:formatCode>
                <c:ptCount val="126"/>
                <c:pt idx="125" formatCode="0.0">
                  <c:v>2.336061990454843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AF-406B-B9BA-35F252F7B6E6}"/>
            </c:ext>
          </c:extLst>
        </c:ser>
        <c:ser>
          <c:idx val="3"/>
          <c:order val="5"/>
          <c:tx>
            <c:strRef>
              <c:f>'Summary_Final (ex_auto MCA)'!$S$3</c:f>
              <c:strCache>
                <c:ptCount val="1"/>
                <c:pt idx="0">
                  <c:v>… with 25% Canada tariffs*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DAF-406B-B9BA-35F252F7B6E6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MCA)'!$S$14:$S$139</c:f>
              <c:numCache>
                <c:formatCode>General</c:formatCode>
                <c:ptCount val="126"/>
                <c:pt idx="125" formatCode="0.0">
                  <c:v>2.2051579927452507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AF-406B-B9BA-35F252F7B6E6}"/>
            </c:ext>
          </c:extLst>
        </c:ser>
        <c:ser>
          <c:idx val="4"/>
          <c:order val="6"/>
          <c:tx>
            <c:strRef>
              <c:f>'Summary_Final (ex_auto MCA)'!$U$3</c:f>
              <c:strCache>
                <c:ptCount val="1"/>
                <c:pt idx="0">
                  <c:v>… with 25% Mexico tariffs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DAF-406B-B9BA-35F252F7B6E6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MCA)'!$U$14:$U$139</c:f>
              <c:numCache>
                <c:formatCode>General</c:formatCode>
                <c:ptCount val="126"/>
                <c:pt idx="125" formatCode="0.0">
                  <c:v>2.8834283142862778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DAF-406B-B9BA-35F252F7B6E6}"/>
            </c:ext>
          </c:extLst>
        </c:ser>
        <c:ser>
          <c:idx val="5"/>
          <c:order val="7"/>
          <c:tx>
            <c:strRef>
              <c:f>'Summary_Final (ex_auto MCA)'!$W$3</c:f>
              <c:strCache>
                <c:ptCount val="1"/>
                <c:pt idx="0">
                  <c:v>… with 10% on China (Feb. 4)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DAF-406B-B9BA-35F252F7B6E6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MCA)'!$W$14:$W$139</c:f>
              <c:numCache>
                <c:formatCode>General</c:formatCode>
                <c:ptCount val="126"/>
                <c:pt idx="125" formatCode="0.0">
                  <c:v>1.3434195488910177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DAF-406B-B9BA-35F252F7B6E6}"/>
            </c:ext>
          </c:extLst>
        </c:ser>
        <c:ser>
          <c:idx val="6"/>
          <c:order val="8"/>
          <c:tx>
            <c:strRef>
              <c:f>'Summary_Final (ex_auto MCA)'!$X$3</c:f>
              <c:strCache>
                <c:ptCount val="1"/>
                <c:pt idx="0">
                  <c:v>… with 10% on China (Mar. 4)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>
                  <a:lumMod val="40000"/>
                  <a:lumOff val="60000"/>
                </a:schemeClr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6DAF-406B-B9BA-35F252F7B6E6}"/>
              </c:ext>
            </c:extLst>
          </c:dPt>
          <c:dPt>
            <c:idx val="13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6DAF-406B-B9BA-35F252F7B6E6}"/>
              </c:ext>
            </c:extLst>
          </c:dPt>
          <c:val>
            <c:numRef>
              <c:f>'Summary_Final (ex_auto MCA)'!$X$14:$X$139</c:f>
              <c:numCache>
                <c:formatCode>General</c:formatCode>
                <c:ptCount val="126"/>
                <c:pt idx="125" formatCode="0.0">
                  <c:v>1.3434195488910161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DAF-406B-B9BA-35F252F7B6E6}"/>
            </c:ext>
          </c:extLst>
        </c:ser>
        <c:ser>
          <c:idx val="10"/>
          <c:order val="9"/>
          <c:tx>
            <c:strRef>
              <c:f>'Summary_Final (ex_auto MCA)'!$T$3</c:f>
              <c:strCache>
                <c:ptCount val="1"/>
                <c:pt idx="0">
                  <c:v>… with tariffs on Canada autos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val>
            <c:numRef>
              <c:f>'Summary_Final (ex_auto MCA)'!$T$14:$T$139</c:f>
              <c:numCache>
                <c:formatCode>General</c:formatCode>
                <c:ptCount val="126"/>
                <c:pt idx="125" formatCode="0.0">
                  <c:v>0.39203148616891381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6DAF-406B-B9BA-35F252F7B6E6}"/>
            </c:ext>
          </c:extLst>
        </c:ser>
        <c:ser>
          <c:idx val="11"/>
          <c:order val="10"/>
          <c:tx>
            <c:strRef>
              <c:f>'Summary_Final (ex_auto MCA)'!$V$3</c:f>
              <c:strCache>
                <c:ptCount val="1"/>
                <c:pt idx="0">
                  <c:v>… with tariffs on Mexico autos</c:v>
                </c:pt>
              </c:strCache>
            </c:strRef>
          </c:tx>
          <c:spPr>
            <a:solidFill>
              <a:srgbClr val="9FE0D2"/>
            </a:solidFill>
            <a:ln w="25400">
              <a:solidFill>
                <a:srgbClr val="9FE0D2"/>
              </a:solidFill>
            </a:ln>
            <a:effectLst/>
          </c:spPr>
          <c:invertIfNegative val="0"/>
          <c:val>
            <c:numRef>
              <c:f>'Summary_Final (ex_auto MCA)'!$V$14:$V$139</c:f>
              <c:numCache>
                <c:formatCode>General</c:formatCode>
                <c:ptCount val="126"/>
                <c:pt idx="125" formatCode="0.0">
                  <c:v>1.025657088674012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6DAF-406B-B9BA-35F252F7B6E6}"/>
            </c:ext>
          </c:extLst>
        </c:ser>
        <c:ser>
          <c:idx val="8"/>
          <c:order val="11"/>
          <c:tx>
            <c:strRef>
              <c:f>'Summary_Final (ex_auto MCA)'!$Y$3</c:f>
              <c:strCache>
                <c:ptCount val="1"/>
                <c:pt idx="0">
                  <c:v>… with potential 25% EU tariffs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DAF-406B-B9BA-35F252F7B6E6}"/>
              </c:ext>
            </c:extLst>
          </c:dPt>
          <c:val>
            <c:numRef>
              <c:f>'Summary_Final (ex_auto MCA)'!$Y$14:$Y$139</c:f>
              <c:numCache>
                <c:formatCode>General</c:formatCode>
                <c:ptCount val="126"/>
                <c:pt idx="125" formatCode="0.0">
                  <c:v>4.8601658607674461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DAF-406B-B9BA-35F252F7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37827919"/>
        <c:axId val="237828399"/>
      </c:barChart>
      <c:lineChart>
        <c:grouping val="standard"/>
        <c:varyColors val="0"/>
        <c:ser>
          <c:idx val="1"/>
          <c:order val="1"/>
          <c:tx>
            <c:strRef>
              <c:f>'Summary_Final (ex_auto MCA)'!$K$3</c:f>
              <c:strCache>
                <c:ptCount val="1"/>
                <c:pt idx="0">
                  <c:v>CH+CN+MX (no auto)</c:v>
                </c:pt>
              </c:strCache>
            </c:strRef>
          </c:tx>
          <c:spPr>
            <a:ln w="28575" cap="rnd">
              <a:noFill/>
              <a:prstDash val="sysDot"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>
                    <a:alpha val="98000"/>
                  </a:schemeClr>
                </a:solidFill>
                <a:prstDash val="sysDot"/>
              </a:ln>
              <a:effectLst/>
            </c:spPr>
          </c:marker>
          <c:dPt>
            <c:idx val="125"/>
            <c:marker>
              <c:symbol val="dash"/>
              <c:size val="6"/>
              <c:spPr>
                <a:solidFill>
                  <a:schemeClr val="tx1"/>
                </a:solidFill>
                <a:ln w="9525">
                  <a:solidFill>
                    <a:schemeClr val="tx1">
                      <a:alpha val="98000"/>
                    </a:schemeClr>
                  </a:solidFill>
                  <a:prstDash val="solid"/>
                </a:ln>
                <a:effectLst/>
              </c:spPr>
            </c:marker>
            <c:bubble3D val="0"/>
            <c:spPr>
              <a:ln w="28575" cap="rnd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6DAF-406B-B9BA-35F252F7B6E6}"/>
              </c:ext>
            </c:extLst>
          </c:dPt>
          <c:dPt>
            <c:idx val="134"/>
            <c:marker>
              <c:symbol val="circle"/>
              <c:size val="8"/>
              <c:spPr>
                <a:solidFill>
                  <a:schemeClr val="tx1"/>
                </a:solidFill>
                <a:ln w="9525">
                  <a:solidFill>
                    <a:schemeClr val="tx1">
                      <a:alpha val="98000"/>
                    </a:schemeClr>
                  </a:solidFill>
                  <a:prstDash val="sysDot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6DAF-406B-B9BA-35F252F7B6E6}"/>
              </c:ext>
            </c:extLst>
          </c:dPt>
          <c:dLbls>
            <c:dLbl>
              <c:idx val="125"/>
              <c:layout>
                <c:manualLayout>
                  <c:x val="-5.3503852057544578E-2"/>
                  <c:y val="6.39559463628593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/>
                      <a:t>Esimated level of tariffs with  measures already</a:t>
                    </a:r>
                    <a:r>
                      <a:rPr lang="en-US" baseline="0"/>
                      <a:t> </a:t>
                    </a:r>
                    <a:r>
                      <a:rPr lang="en-US"/>
                      <a:t>implemented </a:t>
                    </a:r>
                  </a:p>
                  <a:p>
                    <a:pPr>
                      <a:defRPr sz="700"/>
                    </a:pPr>
                    <a:r>
                      <a:rPr lang="en-US" sz="1000" b="1"/>
                      <a:t>10.1</a:t>
                    </a:r>
                    <a:r>
                      <a:rPr lang="en-US" sz="700" b="1"/>
                      <a:t>%</a:t>
                    </a:r>
                    <a:r>
                      <a:rPr lang="en-US" sz="1000" b="1"/>
                      <a:t> 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84537185268763"/>
                      <c:h val="0.1269735888546649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8-6DAF-406B-B9BA-35F252F7B6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  <a:headEnd type="none" w="med" len="med"/>
                      <a:tailEnd type="none" w="med" len="med"/>
                    </a:ln>
                    <a:effectLst/>
                  </c:spPr>
                </c15:leaderLines>
              </c:ext>
            </c:extLst>
          </c:dLbls>
          <c:cat>
            <c:numRef>
              <c:f>'Summary_Final (ex_auto MCA)'!$A$14:$A$139</c:f>
              <c:numCache>
                <c:formatCode>m/d/yyyy</c:formatCode>
                <c:ptCount val="126"/>
                <c:pt idx="0">
                  <c:v>366</c:v>
                </c:pt>
                <c:pt idx="1">
                  <c:v>731</c:v>
                </c:pt>
                <c:pt idx="2">
                  <c:v>1096</c:v>
                </c:pt>
                <c:pt idx="3">
                  <c:v>1461</c:v>
                </c:pt>
                <c:pt idx="4">
                  <c:v>1827</c:v>
                </c:pt>
                <c:pt idx="5">
                  <c:v>2192</c:v>
                </c:pt>
                <c:pt idx="6">
                  <c:v>2557</c:v>
                </c:pt>
                <c:pt idx="7">
                  <c:v>2922</c:v>
                </c:pt>
                <c:pt idx="8">
                  <c:v>3288</c:v>
                </c:pt>
                <c:pt idx="9">
                  <c:v>3653</c:v>
                </c:pt>
                <c:pt idx="10">
                  <c:v>4018</c:v>
                </c:pt>
                <c:pt idx="11">
                  <c:v>4383</c:v>
                </c:pt>
                <c:pt idx="12">
                  <c:v>4749</c:v>
                </c:pt>
                <c:pt idx="13">
                  <c:v>5114</c:v>
                </c:pt>
                <c:pt idx="14">
                  <c:v>5479</c:v>
                </c:pt>
                <c:pt idx="15">
                  <c:v>5844</c:v>
                </c:pt>
                <c:pt idx="16">
                  <c:v>6210</c:v>
                </c:pt>
                <c:pt idx="17">
                  <c:v>6575</c:v>
                </c:pt>
                <c:pt idx="18">
                  <c:v>6940</c:v>
                </c:pt>
                <c:pt idx="19">
                  <c:v>7305</c:v>
                </c:pt>
                <c:pt idx="20">
                  <c:v>7671</c:v>
                </c:pt>
                <c:pt idx="21">
                  <c:v>8036</c:v>
                </c:pt>
                <c:pt idx="22">
                  <c:v>8401</c:v>
                </c:pt>
                <c:pt idx="23">
                  <c:v>8766</c:v>
                </c:pt>
                <c:pt idx="24">
                  <c:v>9132</c:v>
                </c:pt>
                <c:pt idx="25">
                  <c:v>9497</c:v>
                </c:pt>
                <c:pt idx="26">
                  <c:v>9862</c:v>
                </c:pt>
                <c:pt idx="27">
                  <c:v>10227</c:v>
                </c:pt>
                <c:pt idx="28">
                  <c:v>10593</c:v>
                </c:pt>
                <c:pt idx="29">
                  <c:v>10958</c:v>
                </c:pt>
                <c:pt idx="30">
                  <c:v>11323</c:v>
                </c:pt>
                <c:pt idx="31">
                  <c:v>11688</c:v>
                </c:pt>
                <c:pt idx="32">
                  <c:v>12054</c:v>
                </c:pt>
                <c:pt idx="33">
                  <c:v>12419</c:v>
                </c:pt>
                <c:pt idx="34">
                  <c:v>12784</c:v>
                </c:pt>
                <c:pt idx="35">
                  <c:v>13149</c:v>
                </c:pt>
                <c:pt idx="36">
                  <c:v>13515</c:v>
                </c:pt>
                <c:pt idx="37">
                  <c:v>13880</c:v>
                </c:pt>
                <c:pt idx="38">
                  <c:v>14245</c:v>
                </c:pt>
                <c:pt idx="39">
                  <c:v>14610</c:v>
                </c:pt>
                <c:pt idx="40">
                  <c:v>14976</c:v>
                </c:pt>
                <c:pt idx="41">
                  <c:v>15341</c:v>
                </c:pt>
                <c:pt idx="42">
                  <c:v>15706</c:v>
                </c:pt>
                <c:pt idx="43">
                  <c:v>16071</c:v>
                </c:pt>
                <c:pt idx="44">
                  <c:v>16437</c:v>
                </c:pt>
                <c:pt idx="45">
                  <c:v>16802</c:v>
                </c:pt>
                <c:pt idx="46">
                  <c:v>17167</c:v>
                </c:pt>
                <c:pt idx="47">
                  <c:v>17532</c:v>
                </c:pt>
                <c:pt idx="48">
                  <c:v>17898</c:v>
                </c:pt>
                <c:pt idx="49">
                  <c:v>18263</c:v>
                </c:pt>
                <c:pt idx="50">
                  <c:v>18628</c:v>
                </c:pt>
                <c:pt idx="51">
                  <c:v>18993</c:v>
                </c:pt>
                <c:pt idx="52">
                  <c:v>19359</c:v>
                </c:pt>
                <c:pt idx="53">
                  <c:v>19724</c:v>
                </c:pt>
                <c:pt idx="54">
                  <c:v>20089</c:v>
                </c:pt>
                <c:pt idx="55">
                  <c:v>20454</c:v>
                </c:pt>
                <c:pt idx="56">
                  <c:v>20820</c:v>
                </c:pt>
                <c:pt idx="57">
                  <c:v>21185</c:v>
                </c:pt>
                <c:pt idx="58">
                  <c:v>21550</c:v>
                </c:pt>
                <c:pt idx="59">
                  <c:v>21915</c:v>
                </c:pt>
                <c:pt idx="60">
                  <c:v>22281</c:v>
                </c:pt>
                <c:pt idx="61">
                  <c:v>22646</c:v>
                </c:pt>
                <c:pt idx="62">
                  <c:v>23011</c:v>
                </c:pt>
                <c:pt idx="63">
                  <c:v>23376</c:v>
                </c:pt>
                <c:pt idx="64">
                  <c:v>23742</c:v>
                </c:pt>
                <c:pt idx="65">
                  <c:v>24107</c:v>
                </c:pt>
                <c:pt idx="66">
                  <c:v>24472</c:v>
                </c:pt>
                <c:pt idx="67">
                  <c:v>24837</c:v>
                </c:pt>
                <c:pt idx="68">
                  <c:v>25203</c:v>
                </c:pt>
                <c:pt idx="69">
                  <c:v>25568</c:v>
                </c:pt>
                <c:pt idx="70">
                  <c:v>25933</c:v>
                </c:pt>
                <c:pt idx="71">
                  <c:v>26298</c:v>
                </c:pt>
                <c:pt idx="72">
                  <c:v>26664</c:v>
                </c:pt>
                <c:pt idx="73">
                  <c:v>27029</c:v>
                </c:pt>
                <c:pt idx="74">
                  <c:v>27394</c:v>
                </c:pt>
                <c:pt idx="75">
                  <c:v>27759</c:v>
                </c:pt>
                <c:pt idx="76">
                  <c:v>28125</c:v>
                </c:pt>
                <c:pt idx="77">
                  <c:v>28490</c:v>
                </c:pt>
                <c:pt idx="78">
                  <c:v>28855</c:v>
                </c:pt>
                <c:pt idx="79">
                  <c:v>29220</c:v>
                </c:pt>
                <c:pt idx="80">
                  <c:v>29586</c:v>
                </c:pt>
                <c:pt idx="81">
                  <c:v>29951</c:v>
                </c:pt>
                <c:pt idx="82">
                  <c:v>30316</c:v>
                </c:pt>
                <c:pt idx="83">
                  <c:v>30681</c:v>
                </c:pt>
                <c:pt idx="84">
                  <c:v>31047</c:v>
                </c:pt>
                <c:pt idx="85">
                  <c:v>31412</c:v>
                </c:pt>
                <c:pt idx="86">
                  <c:v>31777</c:v>
                </c:pt>
                <c:pt idx="87">
                  <c:v>32142</c:v>
                </c:pt>
                <c:pt idx="88">
                  <c:v>32508</c:v>
                </c:pt>
                <c:pt idx="89">
                  <c:v>32873</c:v>
                </c:pt>
                <c:pt idx="90">
                  <c:v>33238</c:v>
                </c:pt>
                <c:pt idx="91">
                  <c:v>33603</c:v>
                </c:pt>
                <c:pt idx="92">
                  <c:v>33969</c:v>
                </c:pt>
                <c:pt idx="93">
                  <c:v>34334</c:v>
                </c:pt>
                <c:pt idx="94">
                  <c:v>34699</c:v>
                </c:pt>
                <c:pt idx="95">
                  <c:v>35064</c:v>
                </c:pt>
                <c:pt idx="96">
                  <c:v>35430</c:v>
                </c:pt>
                <c:pt idx="97">
                  <c:v>35795</c:v>
                </c:pt>
                <c:pt idx="98">
                  <c:v>36160</c:v>
                </c:pt>
                <c:pt idx="99">
                  <c:v>36525</c:v>
                </c:pt>
                <c:pt idx="100">
                  <c:v>36891</c:v>
                </c:pt>
                <c:pt idx="101">
                  <c:v>37256</c:v>
                </c:pt>
                <c:pt idx="102">
                  <c:v>37621</c:v>
                </c:pt>
                <c:pt idx="103">
                  <c:v>37986</c:v>
                </c:pt>
                <c:pt idx="104">
                  <c:v>38352</c:v>
                </c:pt>
                <c:pt idx="105">
                  <c:v>38717</c:v>
                </c:pt>
                <c:pt idx="106">
                  <c:v>39082</c:v>
                </c:pt>
                <c:pt idx="107">
                  <c:v>39447</c:v>
                </c:pt>
                <c:pt idx="108">
                  <c:v>39813</c:v>
                </c:pt>
                <c:pt idx="109">
                  <c:v>40178</c:v>
                </c:pt>
                <c:pt idx="110">
                  <c:v>40543</c:v>
                </c:pt>
                <c:pt idx="111">
                  <c:v>40908</c:v>
                </c:pt>
                <c:pt idx="112">
                  <c:v>41274</c:v>
                </c:pt>
                <c:pt idx="113">
                  <c:v>41639</c:v>
                </c:pt>
                <c:pt idx="114">
                  <c:v>42004</c:v>
                </c:pt>
                <c:pt idx="115">
                  <c:v>42369</c:v>
                </c:pt>
                <c:pt idx="116">
                  <c:v>42735</c:v>
                </c:pt>
                <c:pt idx="117">
                  <c:v>43100</c:v>
                </c:pt>
                <c:pt idx="118">
                  <c:v>43465</c:v>
                </c:pt>
                <c:pt idx="119">
                  <c:v>43830</c:v>
                </c:pt>
                <c:pt idx="120">
                  <c:v>44196</c:v>
                </c:pt>
                <c:pt idx="121">
                  <c:v>44561</c:v>
                </c:pt>
                <c:pt idx="122">
                  <c:v>44926</c:v>
                </c:pt>
                <c:pt idx="123">
                  <c:v>45291</c:v>
                </c:pt>
                <c:pt idx="124">
                  <c:v>45657</c:v>
                </c:pt>
                <c:pt idx="125">
                  <c:v>46022</c:v>
                </c:pt>
              </c:numCache>
            </c:numRef>
          </c:cat>
          <c:val>
            <c:numRef>
              <c:f>'Summary_Final (ex_auto MCA)'!$K$14:$K$139</c:f>
              <c:numCache>
                <c:formatCode>General</c:formatCode>
                <c:ptCount val="126"/>
                <c:pt idx="125" formatCode="0.0">
                  <c:v>10.060076731795107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6DAF-406B-B9BA-35F252F7B6E6}"/>
            </c:ext>
          </c:extLst>
        </c:ser>
        <c:ser>
          <c:idx val="9"/>
          <c:order val="2"/>
          <c:tx>
            <c:strRef>
              <c:f>'Summary_Final (ex_auto MCA)'!$M$3</c:f>
              <c:strCache>
                <c:ptCount val="1"/>
                <c:pt idx="0">
                  <c:v>CH+CN+MX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Pt>
            <c:idx val="125"/>
            <c:marker>
              <c:symbol val="dash"/>
              <c:size val="6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6DAF-406B-B9BA-35F252F7B6E6}"/>
              </c:ext>
            </c:extLst>
          </c:dPt>
          <c:dLbls>
            <c:dLbl>
              <c:idx val="125"/>
              <c:layout>
                <c:manualLayout>
                  <c:x val="-7.4440233577925952E-2"/>
                  <c:y val="-3.47931594305449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700"/>
                      <a:t>...</a:t>
                    </a:r>
                    <a:r>
                      <a:rPr lang="en-US" sz="700" i="1" u="sng"/>
                      <a:t>if</a:t>
                    </a:r>
                    <a:r>
                      <a:rPr lang="en-US" sz="700"/>
                      <a:t> exemptions</a:t>
                    </a:r>
                    <a:r>
                      <a:rPr lang="en-US" sz="700" baseline="0"/>
                      <a:t> on Canada &amp; Mexico autos are lifted</a:t>
                    </a:r>
                  </a:p>
                  <a:p>
                    <a:pPr>
                      <a:defRPr/>
                    </a:pPr>
                    <a:r>
                      <a:rPr lang="en-US" sz="1000" b="1" baseline="0"/>
                      <a:t>11.5</a:t>
                    </a:r>
                    <a:r>
                      <a:rPr lang="en-US" sz="700" b="1" baseline="0"/>
                      <a:t>%</a:t>
                    </a:r>
                  </a:p>
                  <a:p>
                    <a:pPr>
                      <a:defRPr/>
                    </a:pPr>
                    <a:endParaRPr lang="en-US" sz="70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89128149144046"/>
                      <c:h val="0.1105197233348672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1-6DAF-406B-B9BA-35F252F7B6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'Summary_Final (ex_auto MCA)'!$M$14:$M$139</c:f>
              <c:numCache>
                <c:formatCode>General</c:formatCode>
                <c:ptCount val="126"/>
                <c:pt idx="125" formatCode="0.0">
                  <c:v>11.477765306638034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6DAF-406B-B9BA-35F252F7B6E6}"/>
            </c:ext>
          </c:extLst>
        </c:ser>
        <c:ser>
          <c:idx val="7"/>
          <c:order val="3"/>
          <c:tx>
            <c:strRef>
              <c:f>'Summary_Final (ex_auto MCA)'!$O$3</c:f>
              <c:strCache>
                <c:ptCount val="1"/>
                <c:pt idx="0">
                  <c:v>CH+CN+MX+EU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25"/>
            <c:marker>
              <c:symbol val="dash"/>
              <c:size val="6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6DAF-406B-B9BA-35F252F7B6E6}"/>
              </c:ext>
            </c:extLst>
          </c:dPt>
          <c:dLbls>
            <c:dLbl>
              <c:idx val="125"/>
              <c:layout>
                <c:manualLayout>
                  <c:x val="-8.1668016016353387E-2"/>
                  <c:y val="-3.7737587140590334E-2"/>
                </c:manualLayout>
              </c:layout>
              <c:tx>
                <c:rich>
                  <a:bodyPr/>
                  <a:lstStyle/>
                  <a:p>
                    <a:r>
                      <a:rPr lang="en-US" sz="700"/>
                      <a:t>...</a:t>
                    </a:r>
                    <a:r>
                      <a:rPr lang="en-US" sz="700" i="1" u="sng"/>
                      <a:t>if</a:t>
                    </a:r>
                    <a:r>
                      <a:rPr lang="en-US" sz="700" i="0" u="none"/>
                      <a:t> EU is</a:t>
                    </a:r>
                    <a:r>
                      <a:rPr lang="en-US" sz="700" i="0" u="none" baseline="0"/>
                      <a:t> hit with 25% tariffs</a:t>
                    </a:r>
                    <a:endParaRPr lang="en-US" sz="700"/>
                  </a:p>
                  <a:p>
                    <a:r>
                      <a:rPr lang="en-US" sz="1000" b="1"/>
                      <a:t>16.5</a:t>
                    </a:r>
                    <a:r>
                      <a:rPr lang="en-US" sz="700" b="1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6DAF-406B-B9BA-35F252F7B6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'Summary_Final (ex_auto MCA)'!$O$14:$O$139</c:f>
              <c:numCache>
                <c:formatCode>General</c:formatCode>
                <c:ptCount val="126"/>
                <c:pt idx="125" formatCode="0.0">
                  <c:v>16.337931167405479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6DAF-406B-B9BA-35F252F7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27919"/>
        <c:axId val="237828399"/>
      </c:lineChart>
      <c:dateAx>
        <c:axId val="2378279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7828399"/>
        <c:crosses val="autoZero"/>
        <c:auto val="0"/>
        <c:lblOffset val="100"/>
        <c:baseTimeUnit val="years"/>
        <c:majorUnit val="5"/>
        <c:majorTimeUnit val="years"/>
      </c:dateAx>
      <c:valAx>
        <c:axId val="237828399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7827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49390503020467375"/>
          <c:y val="0.12856352688126463"/>
          <c:w val="0.45956988104963531"/>
          <c:h val="0.236305430545744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100" b="1"/>
              <a:t>United States: Average tariff</a:t>
            </a:r>
            <a:r>
              <a:rPr lang="fr-FR" sz="1100" b="1" baseline="0"/>
              <a:t> rate on imports, 1900-2025e</a:t>
            </a:r>
          </a:p>
          <a:p>
            <a:pPr>
              <a:defRPr/>
            </a:pPr>
            <a:r>
              <a:rPr lang="fr-FR" sz="1100" b="0" baseline="0"/>
              <a:t>%</a:t>
            </a:r>
            <a:endParaRPr lang="fr-FR" sz="11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0410812870231638E-2"/>
          <c:y val="9.5766504997425964E-2"/>
          <c:w val="0.9186528971942074"/>
          <c:h val="0.75647741934939616"/>
        </c:manualLayout>
      </c:layout>
      <c:areaChart>
        <c:grouping val="standard"/>
        <c:varyColors val="0"/>
        <c:ser>
          <c:idx val="0"/>
          <c:order val="0"/>
          <c:tx>
            <c:strRef>
              <c:f>'Summary_Final (ex_auto MCA)'!$E$3</c:f>
              <c:strCache>
                <c:ptCount val="1"/>
                <c:pt idx="0">
                  <c:v>Average tariff rate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cat>
            <c:numRef>
              <c:f>'Summary_Final (ex_auto MCA)'!$A$14:$A$139</c:f>
              <c:numCache>
                <c:formatCode>m/d/yyyy</c:formatCode>
                <c:ptCount val="126"/>
                <c:pt idx="0">
                  <c:v>366</c:v>
                </c:pt>
                <c:pt idx="1">
                  <c:v>731</c:v>
                </c:pt>
                <c:pt idx="2">
                  <c:v>1096</c:v>
                </c:pt>
                <c:pt idx="3">
                  <c:v>1461</c:v>
                </c:pt>
                <c:pt idx="4">
                  <c:v>1827</c:v>
                </c:pt>
                <c:pt idx="5">
                  <c:v>2192</c:v>
                </c:pt>
                <c:pt idx="6">
                  <c:v>2557</c:v>
                </c:pt>
                <c:pt idx="7">
                  <c:v>2922</c:v>
                </c:pt>
                <c:pt idx="8">
                  <c:v>3288</c:v>
                </c:pt>
                <c:pt idx="9">
                  <c:v>3653</c:v>
                </c:pt>
                <c:pt idx="10">
                  <c:v>4018</c:v>
                </c:pt>
                <c:pt idx="11">
                  <c:v>4383</c:v>
                </c:pt>
                <c:pt idx="12">
                  <c:v>4749</c:v>
                </c:pt>
                <c:pt idx="13">
                  <c:v>5114</c:v>
                </c:pt>
                <c:pt idx="14">
                  <c:v>5479</c:v>
                </c:pt>
                <c:pt idx="15">
                  <c:v>5844</c:v>
                </c:pt>
                <c:pt idx="16">
                  <c:v>6210</c:v>
                </c:pt>
                <c:pt idx="17">
                  <c:v>6575</c:v>
                </c:pt>
                <c:pt idx="18">
                  <c:v>6940</c:v>
                </c:pt>
                <c:pt idx="19">
                  <c:v>7305</c:v>
                </c:pt>
                <c:pt idx="20">
                  <c:v>7671</c:v>
                </c:pt>
                <c:pt idx="21">
                  <c:v>8036</c:v>
                </c:pt>
                <c:pt idx="22">
                  <c:v>8401</c:v>
                </c:pt>
                <c:pt idx="23">
                  <c:v>8766</c:v>
                </c:pt>
                <c:pt idx="24">
                  <c:v>9132</c:v>
                </c:pt>
                <c:pt idx="25">
                  <c:v>9497</c:v>
                </c:pt>
                <c:pt idx="26">
                  <c:v>9862</c:v>
                </c:pt>
                <c:pt idx="27">
                  <c:v>10227</c:v>
                </c:pt>
                <c:pt idx="28">
                  <c:v>10593</c:v>
                </c:pt>
                <c:pt idx="29">
                  <c:v>10958</c:v>
                </c:pt>
                <c:pt idx="30">
                  <c:v>11323</c:v>
                </c:pt>
                <c:pt idx="31">
                  <c:v>11688</c:v>
                </c:pt>
                <c:pt idx="32">
                  <c:v>12054</c:v>
                </c:pt>
                <c:pt idx="33">
                  <c:v>12419</c:v>
                </c:pt>
                <c:pt idx="34">
                  <c:v>12784</c:v>
                </c:pt>
                <c:pt idx="35">
                  <c:v>13149</c:v>
                </c:pt>
                <c:pt idx="36">
                  <c:v>13515</c:v>
                </c:pt>
                <c:pt idx="37">
                  <c:v>13880</c:v>
                </c:pt>
                <c:pt idx="38">
                  <c:v>14245</c:v>
                </c:pt>
                <c:pt idx="39">
                  <c:v>14610</c:v>
                </c:pt>
                <c:pt idx="40">
                  <c:v>14976</c:v>
                </c:pt>
                <c:pt idx="41">
                  <c:v>15341</c:v>
                </c:pt>
                <c:pt idx="42">
                  <c:v>15706</c:v>
                </c:pt>
                <c:pt idx="43">
                  <c:v>16071</c:v>
                </c:pt>
                <c:pt idx="44">
                  <c:v>16437</c:v>
                </c:pt>
                <c:pt idx="45">
                  <c:v>16802</c:v>
                </c:pt>
                <c:pt idx="46">
                  <c:v>17167</c:v>
                </c:pt>
                <c:pt idx="47">
                  <c:v>17532</c:v>
                </c:pt>
                <c:pt idx="48">
                  <c:v>17898</c:v>
                </c:pt>
                <c:pt idx="49">
                  <c:v>18263</c:v>
                </c:pt>
                <c:pt idx="50">
                  <c:v>18628</c:v>
                </c:pt>
                <c:pt idx="51">
                  <c:v>18993</c:v>
                </c:pt>
                <c:pt idx="52">
                  <c:v>19359</c:v>
                </c:pt>
                <c:pt idx="53">
                  <c:v>19724</c:v>
                </c:pt>
                <c:pt idx="54">
                  <c:v>20089</c:v>
                </c:pt>
                <c:pt idx="55">
                  <c:v>20454</c:v>
                </c:pt>
                <c:pt idx="56">
                  <c:v>20820</c:v>
                </c:pt>
                <c:pt idx="57">
                  <c:v>21185</c:v>
                </c:pt>
                <c:pt idx="58">
                  <c:v>21550</c:v>
                </c:pt>
                <c:pt idx="59">
                  <c:v>21915</c:v>
                </c:pt>
                <c:pt idx="60">
                  <c:v>22281</c:v>
                </c:pt>
                <c:pt idx="61">
                  <c:v>22646</c:v>
                </c:pt>
                <c:pt idx="62">
                  <c:v>23011</c:v>
                </c:pt>
                <c:pt idx="63">
                  <c:v>23376</c:v>
                </c:pt>
                <c:pt idx="64">
                  <c:v>23742</c:v>
                </c:pt>
                <c:pt idx="65">
                  <c:v>24107</c:v>
                </c:pt>
                <c:pt idx="66">
                  <c:v>24472</c:v>
                </c:pt>
                <c:pt idx="67">
                  <c:v>24837</c:v>
                </c:pt>
                <c:pt idx="68">
                  <c:v>25203</c:v>
                </c:pt>
                <c:pt idx="69">
                  <c:v>25568</c:v>
                </c:pt>
                <c:pt idx="70">
                  <c:v>25933</c:v>
                </c:pt>
                <c:pt idx="71">
                  <c:v>26298</c:v>
                </c:pt>
                <c:pt idx="72">
                  <c:v>26664</c:v>
                </c:pt>
                <c:pt idx="73">
                  <c:v>27029</c:v>
                </c:pt>
                <c:pt idx="74">
                  <c:v>27394</c:v>
                </c:pt>
                <c:pt idx="75">
                  <c:v>27759</c:v>
                </c:pt>
                <c:pt idx="76">
                  <c:v>28125</c:v>
                </c:pt>
                <c:pt idx="77">
                  <c:v>28490</c:v>
                </c:pt>
                <c:pt idx="78">
                  <c:v>28855</c:v>
                </c:pt>
                <c:pt idx="79">
                  <c:v>29220</c:v>
                </c:pt>
                <c:pt idx="80">
                  <c:v>29586</c:v>
                </c:pt>
                <c:pt idx="81">
                  <c:v>29951</c:v>
                </c:pt>
                <c:pt idx="82">
                  <c:v>30316</c:v>
                </c:pt>
                <c:pt idx="83">
                  <c:v>30681</c:v>
                </c:pt>
                <c:pt idx="84">
                  <c:v>31047</c:v>
                </c:pt>
                <c:pt idx="85">
                  <c:v>31412</c:v>
                </c:pt>
                <c:pt idx="86">
                  <c:v>31777</c:v>
                </c:pt>
                <c:pt idx="87">
                  <c:v>32142</c:v>
                </c:pt>
                <c:pt idx="88">
                  <c:v>32508</c:v>
                </c:pt>
                <c:pt idx="89">
                  <c:v>32873</c:v>
                </c:pt>
                <c:pt idx="90">
                  <c:v>33238</c:v>
                </c:pt>
                <c:pt idx="91">
                  <c:v>33603</c:v>
                </c:pt>
                <c:pt idx="92">
                  <c:v>33969</c:v>
                </c:pt>
                <c:pt idx="93">
                  <c:v>34334</c:v>
                </c:pt>
                <c:pt idx="94">
                  <c:v>34699</c:v>
                </c:pt>
                <c:pt idx="95">
                  <c:v>35064</c:v>
                </c:pt>
                <c:pt idx="96">
                  <c:v>35430</c:v>
                </c:pt>
                <c:pt idx="97">
                  <c:v>35795</c:v>
                </c:pt>
                <c:pt idx="98">
                  <c:v>36160</c:v>
                </c:pt>
                <c:pt idx="99">
                  <c:v>36525</c:v>
                </c:pt>
                <c:pt idx="100">
                  <c:v>36891</c:v>
                </c:pt>
                <c:pt idx="101">
                  <c:v>37256</c:v>
                </c:pt>
                <c:pt idx="102">
                  <c:v>37621</c:v>
                </c:pt>
                <c:pt idx="103">
                  <c:v>37986</c:v>
                </c:pt>
                <c:pt idx="104">
                  <c:v>38352</c:v>
                </c:pt>
                <c:pt idx="105">
                  <c:v>38717</c:v>
                </c:pt>
                <c:pt idx="106">
                  <c:v>39082</c:v>
                </c:pt>
                <c:pt idx="107">
                  <c:v>39447</c:v>
                </c:pt>
                <c:pt idx="108">
                  <c:v>39813</c:v>
                </c:pt>
                <c:pt idx="109">
                  <c:v>40178</c:v>
                </c:pt>
                <c:pt idx="110">
                  <c:v>40543</c:v>
                </c:pt>
                <c:pt idx="111">
                  <c:v>40908</c:v>
                </c:pt>
                <c:pt idx="112">
                  <c:v>41274</c:v>
                </c:pt>
                <c:pt idx="113">
                  <c:v>41639</c:v>
                </c:pt>
                <c:pt idx="114">
                  <c:v>42004</c:v>
                </c:pt>
                <c:pt idx="115">
                  <c:v>42369</c:v>
                </c:pt>
                <c:pt idx="116">
                  <c:v>42735</c:v>
                </c:pt>
                <c:pt idx="117">
                  <c:v>43100</c:v>
                </c:pt>
                <c:pt idx="118">
                  <c:v>43465</c:v>
                </c:pt>
                <c:pt idx="119">
                  <c:v>43830</c:v>
                </c:pt>
                <c:pt idx="120">
                  <c:v>44196</c:v>
                </c:pt>
                <c:pt idx="121">
                  <c:v>44561</c:v>
                </c:pt>
                <c:pt idx="122">
                  <c:v>44926</c:v>
                </c:pt>
                <c:pt idx="123">
                  <c:v>45291</c:v>
                </c:pt>
                <c:pt idx="124">
                  <c:v>45657</c:v>
                </c:pt>
                <c:pt idx="125">
                  <c:v>46022</c:v>
                </c:pt>
              </c:numCache>
            </c:numRef>
          </c:cat>
          <c:val>
            <c:numRef>
              <c:f>'Summary_Final (ex_auto MCA)'!$E$14:$E$139</c:f>
              <c:numCache>
                <c:formatCode>0.00</c:formatCode>
                <c:ptCount val="126"/>
                <c:pt idx="0">
                  <c:v>27.496661725980982</c:v>
                </c:pt>
                <c:pt idx="1">
                  <c:v>28.800650685906632</c:v>
                </c:pt>
                <c:pt idx="2">
                  <c:v>27.845262360051297</c:v>
                </c:pt>
                <c:pt idx="3">
                  <c:v>27.757053851343304</c:v>
                </c:pt>
                <c:pt idx="4">
                  <c:v>26.209536962911812</c:v>
                </c:pt>
                <c:pt idx="5">
                  <c:v>23.72309169749742</c:v>
                </c:pt>
                <c:pt idx="6">
                  <c:v>24.192652490732787</c:v>
                </c:pt>
                <c:pt idx="7">
                  <c:v>23.252899176347071</c:v>
                </c:pt>
                <c:pt idx="8">
                  <c:v>23.858337397442867</c:v>
                </c:pt>
                <c:pt idx="9">
                  <c:v>22.968738540091536</c:v>
                </c:pt>
                <c:pt idx="10">
                  <c:v>21.107885740435872</c:v>
                </c:pt>
                <c:pt idx="11">
                  <c:v>20.286463190756212</c:v>
                </c:pt>
                <c:pt idx="12">
                  <c:v>18.583209962924883</c:v>
                </c:pt>
                <c:pt idx="13">
                  <c:v>17.689021667084585</c:v>
                </c:pt>
                <c:pt idx="14">
                  <c:v>14.882440787641215</c:v>
                </c:pt>
                <c:pt idx="15">
                  <c:v>12.481724547527097</c:v>
                </c:pt>
                <c:pt idx="16">
                  <c:v>9.624723616061063</c:v>
                </c:pt>
                <c:pt idx="17">
                  <c:v>8.3104880737247022</c:v>
                </c:pt>
                <c:pt idx="18">
                  <c:v>5.8928333628618841</c:v>
                </c:pt>
                <c:pt idx="19">
                  <c:v>6.2036746512185044</c:v>
                </c:pt>
                <c:pt idx="20">
                  <c:v>6.3829341002226068</c:v>
                </c:pt>
                <c:pt idx="21">
                  <c:v>11.435744263785121</c:v>
                </c:pt>
                <c:pt idx="22">
                  <c:v>14.684103217771774</c:v>
                </c:pt>
                <c:pt idx="23">
                  <c:v>15.184862728641562</c:v>
                </c:pt>
                <c:pt idx="24">
                  <c:v>14.8886566039488</c:v>
                </c:pt>
                <c:pt idx="25">
                  <c:v>13.213247009614919</c:v>
                </c:pt>
                <c:pt idx="26">
                  <c:v>13.385545076809022</c:v>
                </c:pt>
                <c:pt idx="27">
                  <c:v>13.807988777566663</c:v>
                </c:pt>
                <c:pt idx="28">
                  <c:v>13.29765516240197</c:v>
                </c:pt>
                <c:pt idx="29">
                  <c:v>13.479942248278926</c:v>
                </c:pt>
                <c:pt idx="30">
                  <c:v>14.832163751891814</c:v>
                </c:pt>
                <c:pt idx="31">
                  <c:v>17.753363132076107</c:v>
                </c:pt>
                <c:pt idx="32">
                  <c:v>19.59107775831583</c:v>
                </c:pt>
                <c:pt idx="33">
                  <c:v>19.796121877470757</c:v>
                </c:pt>
                <c:pt idx="34">
                  <c:v>18.40876819908032</c:v>
                </c:pt>
                <c:pt idx="35">
                  <c:v>17.52121849718354</c:v>
                </c:pt>
                <c:pt idx="36">
                  <c:v>16.837082200037376</c:v>
                </c:pt>
                <c:pt idx="37">
                  <c:v>15.632296870410903</c:v>
                </c:pt>
                <c:pt idx="38">
                  <c:v>15.45810884560305</c:v>
                </c:pt>
                <c:pt idx="39">
                  <c:v>14.412114763022171</c:v>
                </c:pt>
                <c:pt idx="40">
                  <c:v>12.505077428821531</c:v>
                </c:pt>
                <c:pt idx="41">
                  <c:v>13.586506821636807</c:v>
                </c:pt>
                <c:pt idx="42">
                  <c:v>11.559554180952846</c:v>
                </c:pt>
                <c:pt idx="43">
                  <c:v>11.572261663959155</c:v>
                </c:pt>
                <c:pt idx="44">
                  <c:v>9.8535158894193877</c:v>
                </c:pt>
                <c:pt idx="45">
                  <c:v>9.5526196157683767</c:v>
                </c:pt>
                <c:pt idx="46">
                  <c:v>10.321476026140225</c:v>
                </c:pt>
                <c:pt idx="47">
                  <c:v>7.8596853231576542</c:v>
                </c:pt>
                <c:pt idx="48">
                  <c:v>5.8854923384440454</c:v>
                </c:pt>
                <c:pt idx="49">
                  <c:v>5.6782682306679373</c:v>
                </c:pt>
                <c:pt idx="50">
                  <c:v>6.057600740791405</c:v>
                </c:pt>
                <c:pt idx="51">
                  <c:v>5.5787087068154078</c:v>
                </c:pt>
                <c:pt idx="52">
                  <c:v>5.3475991058754522</c:v>
                </c:pt>
                <c:pt idx="53">
                  <c:v>5.5456473125653591</c:v>
                </c:pt>
                <c:pt idx="54">
                  <c:v>5.4391139738329448</c:v>
                </c:pt>
                <c:pt idx="55">
                  <c:v>5.9062501571212369</c:v>
                </c:pt>
                <c:pt idx="56">
                  <c:v>5.906383374480165</c:v>
                </c:pt>
                <c:pt idx="57">
                  <c:v>5.9988235299568222</c:v>
                </c:pt>
                <c:pt idx="58">
                  <c:v>6.5321216516062055</c:v>
                </c:pt>
                <c:pt idx="59">
                  <c:v>7.1163719404887207</c:v>
                </c:pt>
                <c:pt idx="60">
                  <c:v>7.2340582832852993</c:v>
                </c:pt>
                <c:pt idx="61">
                  <c:v>7.1822978629105467</c:v>
                </c:pt>
                <c:pt idx="62">
                  <c:v>7.599016753550214</c:v>
                </c:pt>
                <c:pt idx="63">
                  <c:v>7.4223133620352781</c:v>
                </c:pt>
                <c:pt idx="64">
                  <c:v>7.3671665378870488</c:v>
                </c:pt>
                <c:pt idx="65">
                  <c:v>7.6258504734298374</c:v>
                </c:pt>
                <c:pt idx="66">
                  <c:v>7.5719862114716712</c:v>
                </c:pt>
                <c:pt idx="67">
                  <c:v>7.5430152010149225</c:v>
                </c:pt>
                <c:pt idx="68">
                  <c:v>7.0958945008180079</c:v>
                </c:pt>
                <c:pt idx="69">
                  <c:v>7.1122064878135172</c:v>
                </c:pt>
                <c:pt idx="70">
                  <c:v>6.4979711913751865</c:v>
                </c:pt>
                <c:pt idx="71">
                  <c:v>6.077342826000641</c:v>
                </c:pt>
                <c:pt idx="72">
                  <c:v>5.6504024524300807</c:v>
                </c:pt>
                <c:pt idx="73">
                  <c:v>5.0373445391590579</c:v>
                </c:pt>
                <c:pt idx="74">
                  <c:v>3.7672408110596871</c:v>
                </c:pt>
                <c:pt idx="75">
                  <c:v>3.9161062699171549</c:v>
                </c:pt>
                <c:pt idx="76">
                  <c:v>3.85953885453051</c:v>
                </c:pt>
                <c:pt idx="77">
                  <c:v>3.7292410814756574</c:v>
                </c:pt>
                <c:pt idx="78">
                  <c:v>3.9783172684123334</c:v>
                </c:pt>
                <c:pt idx="79">
                  <c:v>3.4939855065879759</c:v>
                </c:pt>
                <c:pt idx="80">
                  <c:v>3.102986325095543</c:v>
                </c:pt>
                <c:pt idx="81">
                  <c:v>3.4383429303734476</c:v>
                </c:pt>
                <c:pt idx="82">
                  <c:v>3.5834407980576444</c:v>
                </c:pt>
                <c:pt idx="83">
                  <c:v>3.6738434967644715</c:v>
                </c:pt>
                <c:pt idx="84">
                  <c:v>3.728341414075421</c:v>
                </c:pt>
                <c:pt idx="85">
                  <c:v>3.8034784428552029</c:v>
                </c:pt>
                <c:pt idx="86">
                  <c:v>3.6109789480667747</c:v>
                </c:pt>
                <c:pt idx="87">
                  <c:v>3.4600460946210521</c:v>
                </c:pt>
                <c:pt idx="88">
                  <c:v>3.4438160838496232</c:v>
                </c:pt>
                <c:pt idx="89">
                  <c:v>3.4393155042485546</c:v>
                </c:pt>
                <c:pt idx="90">
                  <c:v>3.3298813440032786</c:v>
                </c:pt>
                <c:pt idx="91">
                  <c:v>3.3527867120100572</c:v>
                </c:pt>
                <c:pt idx="92">
                  <c:v>3.2724699131110779</c:v>
                </c:pt>
                <c:pt idx="93">
                  <c:v>3.1892329644189545</c:v>
                </c:pt>
                <c:pt idx="94">
                  <c:v>3.0167063068725546</c:v>
                </c:pt>
                <c:pt idx="95">
                  <c:v>2.514225653056068</c:v>
                </c:pt>
                <c:pt idx="96">
                  <c:v>2.2777993490589319</c:v>
                </c:pt>
                <c:pt idx="97">
                  <c:v>2.1368188814584288</c:v>
                </c:pt>
                <c:pt idx="98">
                  <c:v>2.0129265980303361</c:v>
                </c:pt>
                <c:pt idx="99">
                  <c:v>1.814809869446679</c:v>
                </c:pt>
                <c:pt idx="100">
                  <c:v>1.6388475514870893</c:v>
                </c:pt>
                <c:pt idx="101">
                  <c:v>1.643848230976088</c:v>
                </c:pt>
                <c:pt idx="102">
                  <c:v>1.6525579681785241</c:v>
                </c:pt>
                <c:pt idx="103">
                  <c:v>1.5887460265726543</c:v>
                </c:pt>
                <c:pt idx="104">
                  <c:v>1.4579664073358074</c:v>
                </c:pt>
                <c:pt idx="105">
                  <c:v>1.3970138370358041</c:v>
                </c:pt>
                <c:pt idx="106">
                  <c:v>1.3635927819903855</c:v>
                </c:pt>
                <c:pt idx="107">
                  <c:v>1.3451280833481007</c:v>
                </c:pt>
                <c:pt idx="108">
                  <c:v>1.2336092674440646</c:v>
                </c:pt>
                <c:pt idx="109">
                  <c:v>1.3668811074513545</c:v>
                </c:pt>
                <c:pt idx="110">
                  <c:v>1.3639361696290715</c:v>
                </c:pt>
                <c:pt idx="111">
                  <c:v>1.3088296199623002</c:v>
                </c:pt>
                <c:pt idx="112">
                  <c:v>1.3271128523363882</c:v>
                </c:pt>
                <c:pt idx="113">
                  <c:v>1.3890170834263482</c:v>
                </c:pt>
                <c:pt idx="114">
                  <c:v>1.3975594273082952</c:v>
                </c:pt>
                <c:pt idx="115">
                  <c:v>1.5198363393077319</c:v>
                </c:pt>
                <c:pt idx="116">
                  <c:v>1.4838226603915601</c:v>
                </c:pt>
                <c:pt idx="117">
                  <c:v>1.415521359729123</c:v>
                </c:pt>
                <c:pt idx="118">
                  <c:v>1.8219602114000044</c:v>
                </c:pt>
                <c:pt idx="119">
                  <c:v>2.6753604792128218</c:v>
                </c:pt>
                <c:pt idx="120">
                  <c:v>2.7811815660849812</c:v>
                </c:pt>
                <c:pt idx="121">
                  <c:v>2.9919190032718692</c:v>
                </c:pt>
                <c:pt idx="122">
                  <c:v>2.772197530677877</c:v>
                </c:pt>
                <c:pt idx="123">
                  <c:v>2.3463545588844608</c:v>
                </c:pt>
                <c:pt idx="124">
                  <c:v>2.336061990454843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3-4FFB-969C-ABE7B6E4A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827919"/>
        <c:axId val="237828399"/>
      </c:areaChart>
      <c:barChart>
        <c:barDir val="col"/>
        <c:grouping val="stacked"/>
        <c:varyColors val="0"/>
        <c:ser>
          <c:idx val="2"/>
          <c:order val="3"/>
          <c:tx>
            <c:strRef>
              <c:f>'Summary_Final (ex_auto MCA)'!$R$3</c:f>
              <c:strCache>
                <c:ptCount val="1"/>
                <c:pt idx="0">
                  <c:v>Baseline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743-4FFB-969C-ABE7B6E4AE96}"/>
              </c:ext>
            </c:extLst>
          </c:dPt>
          <c:dPt>
            <c:idx val="13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743-4FFB-969C-ABE7B6E4AE96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MCA)'!$R$14:$R$139</c:f>
              <c:numCache>
                <c:formatCode>General</c:formatCode>
                <c:ptCount val="126"/>
                <c:pt idx="125" formatCode="0.0">
                  <c:v>2.336061990454843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43-4FFB-969C-ABE7B6E4AE96}"/>
            </c:ext>
          </c:extLst>
        </c:ser>
        <c:ser>
          <c:idx val="3"/>
          <c:order val="4"/>
          <c:tx>
            <c:strRef>
              <c:f>'Summary_Final (ex_auto MCA)'!$S$3</c:f>
              <c:strCache>
                <c:ptCount val="1"/>
                <c:pt idx="0">
                  <c:v>… with 25% Canada tariffs*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743-4FFB-969C-ABE7B6E4AE96}"/>
              </c:ext>
            </c:extLst>
          </c:dPt>
          <c:cat>
            <c:multiLvlStrRef>
              <c:f>Summary_Final!#REF!</c:f>
            </c:multiLvlStrRef>
          </c:cat>
          <c:val>
            <c:numRef>
              <c:f>Summary_Final!$I$13:$I$138</c:f>
              <c:numCache>
                <c:formatCode>General</c:formatCode>
                <c:ptCount val="126"/>
                <c:pt idx="125" formatCode="0.0">
                  <c:v>2.5971894789141645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43-4FFB-969C-ABE7B6E4AE96}"/>
            </c:ext>
          </c:extLst>
        </c:ser>
        <c:ser>
          <c:idx val="4"/>
          <c:order val="5"/>
          <c:tx>
            <c:strRef>
              <c:f>'Summary_Final (ex_auto MCA)'!$U$3</c:f>
              <c:strCache>
                <c:ptCount val="1"/>
                <c:pt idx="0">
                  <c:v>… with 25% Mexico tariffs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743-4FFB-969C-ABE7B6E4AE96}"/>
              </c:ext>
            </c:extLst>
          </c:dPt>
          <c:cat>
            <c:multiLvlStrRef>
              <c:f>Summary_Final!#REF!</c:f>
            </c:multiLvlStrRef>
          </c:cat>
          <c:val>
            <c:numRef>
              <c:f>Summary_Final!$J$13:$J$138</c:f>
              <c:numCache>
                <c:formatCode>General</c:formatCode>
                <c:ptCount val="126"/>
                <c:pt idx="125" formatCode="0.0">
                  <c:v>3.9090854029602897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743-4FFB-969C-ABE7B6E4AE96}"/>
            </c:ext>
          </c:extLst>
        </c:ser>
        <c:ser>
          <c:idx val="5"/>
          <c:order val="6"/>
          <c:tx>
            <c:strRef>
              <c:f>'Summary_Final (ex_auto MCA)'!$W$3</c:f>
              <c:strCache>
                <c:ptCount val="1"/>
                <c:pt idx="0">
                  <c:v>… with 10% on China (Feb. 4)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743-4FFB-969C-ABE7B6E4AE96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MCA)'!$W$14:$W$139</c:f>
              <c:numCache>
                <c:formatCode>General</c:formatCode>
                <c:ptCount val="126"/>
                <c:pt idx="125" formatCode="0.0">
                  <c:v>1.3434195488910177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743-4FFB-969C-ABE7B6E4AE96}"/>
            </c:ext>
          </c:extLst>
        </c:ser>
        <c:ser>
          <c:idx val="6"/>
          <c:order val="7"/>
          <c:tx>
            <c:strRef>
              <c:f>'Summary_Final (ex_auto MCA)'!$X$3</c:f>
              <c:strCache>
                <c:ptCount val="1"/>
                <c:pt idx="0">
                  <c:v>… with 10% on China (Mar. 4)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>
                  <a:lumMod val="40000"/>
                  <a:lumOff val="60000"/>
                </a:schemeClr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7743-4FFB-969C-ABE7B6E4AE96}"/>
              </c:ext>
            </c:extLst>
          </c:dPt>
          <c:dPt>
            <c:idx val="13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7743-4FFB-969C-ABE7B6E4AE96}"/>
              </c:ext>
            </c:extLst>
          </c:dPt>
          <c:val>
            <c:numRef>
              <c:f>'Summary_Final (ex_auto MCA)'!$X$14:$X$139</c:f>
              <c:numCache>
                <c:formatCode>General</c:formatCode>
                <c:ptCount val="126"/>
                <c:pt idx="125" formatCode="0.0">
                  <c:v>1.3434195488910161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743-4FFB-969C-ABE7B6E4AE96}"/>
            </c:ext>
          </c:extLst>
        </c:ser>
        <c:ser>
          <c:idx val="1"/>
          <c:order val="8"/>
          <c:tx>
            <c:strRef>
              <c:f>'Summary_Final (ex_auto MCA)'!$Z$3</c:f>
              <c:strCache>
                <c:ptCount val="1"/>
                <c:pt idx="0">
                  <c:v>… with 25% steel &amp; aluminum</c:v>
                </c:pt>
              </c:strCache>
            </c:strRef>
          </c:tx>
          <c:spPr>
            <a:solidFill>
              <a:schemeClr val="accent3"/>
            </a:solidFill>
            <a:ln w="25400">
              <a:solidFill>
                <a:schemeClr val="accent3"/>
              </a:solidFill>
            </a:ln>
            <a:effectLst/>
          </c:spPr>
          <c:invertIfNegative val="0"/>
          <c:val>
            <c:numRef>
              <c:f>'Summary_Final (ex_auto MCA)'!$Z$14:$Z$139</c:f>
              <c:numCache>
                <c:formatCode>General</c:formatCode>
                <c:ptCount val="126"/>
                <c:pt idx="125" formatCode="0.0">
                  <c:v>1.8414502623144888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281-4F66-8F13-EC5284E416FD}"/>
            </c:ext>
          </c:extLst>
        </c:ser>
        <c:ser>
          <c:idx val="8"/>
          <c:order val="9"/>
          <c:tx>
            <c:strRef>
              <c:f>'Summary_Final (ex_auto MCA)'!$Y$3</c:f>
              <c:strCache>
                <c:ptCount val="1"/>
                <c:pt idx="0">
                  <c:v>… with potential 25% EU tariffs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743-4FFB-969C-ABE7B6E4AE96}"/>
              </c:ext>
            </c:extLst>
          </c:dPt>
          <c:val>
            <c:numRef>
              <c:f>'Summary_Final (ex_auto MCA)'!$Y$14:$Y$139</c:f>
              <c:numCache>
                <c:formatCode>General</c:formatCode>
                <c:ptCount val="126"/>
                <c:pt idx="125" formatCode="0.0">
                  <c:v>4.8601658607674461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743-4FFB-969C-ABE7B6E4A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37827919"/>
        <c:axId val="237828399"/>
      </c:barChart>
      <c:lineChart>
        <c:grouping val="standard"/>
        <c:varyColors val="0"/>
        <c:ser>
          <c:idx val="9"/>
          <c:order val="1"/>
          <c:tx>
            <c:strRef>
              <c:f>'Summary_Final (ex_auto MCA)'!$N$3</c:f>
              <c:strCache>
                <c:ptCount val="1"/>
                <c:pt idx="0">
                  <c:v>CH+CN+MX+STEEL&amp;ALU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Pt>
            <c:idx val="125"/>
            <c:marker>
              <c:symbol val="dash"/>
              <c:size val="6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7743-4FFB-969C-ABE7B6E4AE96}"/>
              </c:ext>
            </c:extLst>
          </c:dPt>
          <c:dLbls>
            <c:dLbl>
              <c:idx val="125"/>
              <c:layout>
                <c:manualLayout>
                  <c:x val="-7.4440233577925952E-2"/>
                  <c:y val="-3.47931594305449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700" b="0" i="0" u="none" strike="noStrike" kern="1200" baseline="0">
                        <a:solidFill>
                          <a:srgbClr val="03365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Esimated level of tariffs with  measures already implemented </a:t>
                    </a:r>
                  </a:p>
                  <a:p>
                    <a:pPr>
                      <a:defRPr/>
                    </a:pPr>
                    <a:r>
                      <a:rPr lang="en-US" sz="1000" b="1" baseline="0"/>
                      <a:t>13.4</a:t>
                    </a:r>
                    <a:r>
                      <a:rPr lang="en-US" sz="700" b="1" baseline="0"/>
                      <a:t>%</a:t>
                    </a:r>
                  </a:p>
                  <a:p>
                    <a:pPr>
                      <a:defRPr/>
                    </a:pPr>
                    <a:endParaRPr lang="en-US" sz="70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89128149144046"/>
                      <c:h val="0.1105197233348672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E-7743-4FFB-969C-ABE7B6E4AE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'Summary_Final (ex_auto MCA)'!$N$14:$N$139</c:f>
              <c:numCache>
                <c:formatCode>General</c:formatCode>
                <c:ptCount val="126"/>
                <c:pt idx="125" formatCode="0.0">
                  <c:v>13.37062623242582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7743-4FFB-969C-ABE7B6E4AE96}"/>
            </c:ext>
          </c:extLst>
        </c:ser>
        <c:ser>
          <c:idx val="7"/>
          <c:order val="2"/>
          <c:tx>
            <c:strRef>
              <c:f>'Summary_Final (ex_auto MCA)'!$P$3</c:f>
              <c:strCache>
                <c:ptCount val="1"/>
                <c:pt idx="0">
                  <c:v>CH+CN+MX+EU+STEEL &amp; ALU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25"/>
            <c:marker>
              <c:symbol val="dash"/>
              <c:size val="6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7743-4FFB-969C-ABE7B6E4AE96}"/>
              </c:ext>
            </c:extLst>
          </c:dPt>
          <c:dLbls>
            <c:dLbl>
              <c:idx val="125"/>
              <c:layout>
                <c:manualLayout>
                  <c:x val="-8.1668016016353387E-2"/>
                  <c:y val="-3.7737587140590334E-2"/>
                </c:manualLayout>
              </c:layout>
              <c:tx>
                <c:rich>
                  <a:bodyPr/>
                  <a:lstStyle/>
                  <a:p>
                    <a:r>
                      <a:rPr lang="en-US" sz="700"/>
                      <a:t>...</a:t>
                    </a:r>
                    <a:r>
                      <a:rPr lang="en-US" sz="700" i="1" u="sng"/>
                      <a:t>if</a:t>
                    </a:r>
                    <a:r>
                      <a:rPr lang="en-US" sz="700" i="0" u="none"/>
                      <a:t> EU is</a:t>
                    </a:r>
                    <a:r>
                      <a:rPr lang="en-US" sz="700" i="0" u="none" baseline="0"/>
                      <a:t> hit with 25% tariffs</a:t>
                    </a:r>
                    <a:endParaRPr lang="en-US" sz="700"/>
                  </a:p>
                  <a:p>
                    <a:r>
                      <a:rPr lang="en-US" sz="1000" b="1"/>
                      <a:t>18.5</a:t>
                    </a:r>
                    <a:r>
                      <a:rPr lang="en-US" sz="700" b="1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1-7743-4FFB-969C-ABE7B6E4AE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'Summary_Final (ex_auto MCA)'!$P$14:$P$139</c:f>
              <c:numCache>
                <c:formatCode>General</c:formatCode>
                <c:ptCount val="126"/>
                <c:pt idx="125" formatCode="0.0">
                  <c:v>18.230792093193266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7743-4FFB-969C-ABE7B6E4A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27919"/>
        <c:axId val="237828399"/>
      </c:lineChart>
      <c:dateAx>
        <c:axId val="2378279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7828399"/>
        <c:crosses val="autoZero"/>
        <c:auto val="0"/>
        <c:lblOffset val="100"/>
        <c:baseTimeUnit val="years"/>
        <c:majorUnit val="5"/>
        <c:majorTimeUnit val="years"/>
      </c:dateAx>
      <c:valAx>
        <c:axId val="237828399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7827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49390503020467375"/>
          <c:y val="0.12856352688126463"/>
          <c:w val="0.5060949697953262"/>
          <c:h val="0.1690590050299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100" b="1"/>
              <a:t>United States: Average tariff</a:t>
            </a:r>
            <a:r>
              <a:rPr lang="fr-FR" sz="1100" b="1" baseline="0"/>
              <a:t> rate on imports, 1900-2025e</a:t>
            </a:r>
          </a:p>
          <a:p>
            <a:pPr>
              <a:defRPr/>
            </a:pPr>
            <a:r>
              <a:rPr lang="fr-FR" sz="1100" b="0" baseline="0"/>
              <a:t>%</a:t>
            </a:r>
            <a:endParaRPr lang="fr-FR" sz="11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0410812870231638E-2"/>
          <c:y val="9.5766504997425964E-2"/>
          <c:w val="0.9186528971942074"/>
          <c:h val="0.75647741934939616"/>
        </c:manualLayout>
      </c:layout>
      <c:areaChart>
        <c:grouping val="standard"/>
        <c:varyColors val="0"/>
        <c:ser>
          <c:idx val="0"/>
          <c:order val="0"/>
          <c:tx>
            <c:strRef>
              <c:f>'Summary_Final (ex_auto MCA)'!$E$3</c:f>
              <c:strCache>
                <c:ptCount val="1"/>
                <c:pt idx="0">
                  <c:v>Average tariff rate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cat>
            <c:numRef>
              <c:f>'Summary_Final (ex_auto MCA)'!$A$14:$A$139</c:f>
              <c:numCache>
                <c:formatCode>m/d/yyyy</c:formatCode>
                <c:ptCount val="126"/>
                <c:pt idx="0">
                  <c:v>366</c:v>
                </c:pt>
                <c:pt idx="1">
                  <c:v>731</c:v>
                </c:pt>
                <c:pt idx="2">
                  <c:v>1096</c:v>
                </c:pt>
                <c:pt idx="3">
                  <c:v>1461</c:v>
                </c:pt>
                <c:pt idx="4">
                  <c:v>1827</c:v>
                </c:pt>
                <c:pt idx="5">
                  <c:v>2192</c:v>
                </c:pt>
                <c:pt idx="6">
                  <c:v>2557</c:v>
                </c:pt>
                <c:pt idx="7">
                  <c:v>2922</c:v>
                </c:pt>
                <c:pt idx="8">
                  <c:v>3288</c:v>
                </c:pt>
                <c:pt idx="9">
                  <c:v>3653</c:v>
                </c:pt>
                <c:pt idx="10">
                  <c:v>4018</c:v>
                </c:pt>
                <c:pt idx="11">
                  <c:v>4383</c:v>
                </c:pt>
                <c:pt idx="12">
                  <c:v>4749</c:v>
                </c:pt>
                <c:pt idx="13">
                  <c:v>5114</c:v>
                </c:pt>
                <c:pt idx="14">
                  <c:v>5479</c:v>
                </c:pt>
                <c:pt idx="15">
                  <c:v>5844</c:v>
                </c:pt>
                <c:pt idx="16">
                  <c:v>6210</c:v>
                </c:pt>
                <c:pt idx="17">
                  <c:v>6575</c:v>
                </c:pt>
                <c:pt idx="18">
                  <c:v>6940</c:v>
                </c:pt>
                <c:pt idx="19">
                  <c:v>7305</c:v>
                </c:pt>
                <c:pt idx="20">
                  <c:v>7671</c:v>
                </c:pt>
                <c:pt idx="21">
                  <c:v>8036</c:v>
                </c:pt>
                <c:pt idx="22">
                  <c:v>8401</c:v>
                </c:pt>
                <c:pt idx="23">
                  <c:v>8766</c:v>
                </c:pt>
                <c:pt idx="24">
                  <c:v>9132</c:v>
                </c:pt>
                <c:pt idx="25">
                  <c:v>9497</c:v>
                </c:pt>
                <c:pt idx="26">
                  <c:v>9862</c:v>
                </c:pt>
                <c:pt idx="27">
                  <c:v>10227</c:v>
                </c:pt>
                <c:pt idx="28">
                  <c:v>10593</c:v>
                </c:pt>
                <c:pt idx="29">
                  <c:v>10958</c:v>
                </c:pt>
                <c:pt idx="30">
                  <c:v>11323</c:v>
                </c:pt>
                <c:pt idx="31">
                  <c:v>11688</c:v>
                </c:pt>
                <c:pt idx="32">
                  <c:v>12054</c:v>
                </c:pt>
                <c:pt idx="33">
                  <c:v>12419</c:v>
                </c:pt>
                <c:pt idx="34">
                  <c:v>12784</c:v>
                </c:pt>
                <c:pt idx="35">
                  <c:v>13149</c:v>
                </c:pt>
                <c:pt idx="36">
                  <c:v>13515</c:v>
                </c:pt>
                <c:pt idx="37">
                  <c:v>13880</c:v>
                </c:pt>
                <c:pt idx="38">
                  <c:v>14245</c:v>
                </c:pt>
                <c:pt idx="39">
                  <c:v>14610</c:v>
                </c:pt>
                <c:pt idx="40">
                  <c:v>14976</c:v>
                </c:pt>
                <c:pt idx="41">
                  <c:v>15341</c:v>
                </c:pt>
                <c:pt idx="42">
                  <c:v>15706</c:v>
                </c:pt>
                <c:pt idx="43">
                  <c:v>16071</c:v>
                </c:pt>
                <c:pt idx="44">
                  <c:v>16437</c:v>
                </c:pt>
                <c:pt idx="45">
                  <c:v>16802</c:v>
                </c:pt>
                <c:pt idx="46">
                  <c:v>17167</c:v>
                </c:pt>
                <c:pt idx="47">
                  <c:v>17532</c:v>
                </c:pt>
                <c:pt idx="48">
                  <c:v>17898</c:v>
                </c:pt>
                <c:pt idx="49">
                  <c:v>18263</c:v>
                </c:pt>
                <c:pt idx="50">
                  <c:v>18628</c:v>
                </c:pt>
                <c:pt idx="51">
                  <c:v>18993</c:v>
                </c:pt>
                <c:pt idx="52">
                  <c:v>19359</c:v>
                </c:pt>
                <c:pt idx="53">
                  <c:v>19724</c:v>
                </c:pt>
                <c:pt idx="54">
                  <c:v>20089</c:v>
                </c:pt>
                <c:pt idx="55">
                  <c:v>20454</c:v>
                </c:pt>
                <c:pt idx="56">
                  <c:v>20820</c:v>
                </c:pt>
                <c:pt idx="57">
                  <c:v>21185</c:v>
                </c:pt>
                <c:pt idx="58">
                  <c:v>21550</c:v>
                </c:pt>
                <c:pt idx="59">
                  <c:v>21915</c:v>
                </c:pt>
                <c:pt idx="60">
                  <c:v>22281</c:v>
                </c:pt>
                <c:pt idx="61">
                  <c:v>22646</c:v>
                </c:pt>
                <c:pt idx="62">
                  <c:v>23011</c:v>
                </c:pt>
                <c:pt idx="63">
                  <c:v>23376</c:v>
                </c:pt>
                <c:pt idx="64">
                  <c:v>23742</c:v>
                </c:pt>
                <c:pt idx="65">
                  <c:v>24107</c:v>
                </c:pt>
                <c:pt idx="66">
                  <c:v>24472</c:v>
                </c:pt>
                <c:pt idx="67">
                  <c:v>24837</c:v>
                </c:pt>
                <c:pt idx="68">
                  <c:v>25203</c:v>
                </c:pt>
                <c:pt idx="69">
                  <c:v>25568</c:v>
                </c:pt>
                <c:pt idx="70">
                  <c:v>25933</c:v>
                </c:pt>
                <c:pt idx="71">
                  <c:v>26298</c:v>
                </c:pt>
                <c:pt idx="72">
                  <c:v>26664</c:v>
                </c:pt>
                <c:pt idx="73">
                  <c:v>27029</c:v>
                </c:pt>
                <c:pt idx="74">
                  <c:v>27394</c:v>
                </c:pt>
                <c:pt idx="75">
                  <c:v>27759</c:v>
                </c:pt>
                <c:pt idx="76">
                  <c:v>28125</c:v>
                </c:pt>
                <c:pt idx="77">
                  <c:v>28490</c:v>
                </c:pt>
                <c:pt idx="78">
                  <c:v>28855</c:v>
                </c:pt>
                <c:pt idx="79">
                  <c:v>29220</c:v>
                </c:pt>
                <c:pt idx="80">
                  <c:v>29586</c:v>
                </c:pt>
                <c:pt idx="81">
                  <c:v>29951</c:v>
                </c:pt>
                <c:pt idx="82">
                  <c:v>30316</c:v>
                </c:pt>
                <c:pt idx="83">
                  <c:v>30681</c:v>
                </c:pt>
                <c:pt idx="84">
                  <c:v>31047</c:v>
                </c:pt>
                <c:pt idx="85">
                  <c:v>31412</c:v>
                </c:pt>
                <c:pt idx="86">
                  <c:v>31777</c:v>
                </c:pt>
                <c:pt idx="87">
                  <c:v>32142</c:v>
                </c:pt>
                <c:pt idx="88">
                  <c:v>32508</c:v>
                </c:pt>
                <c:pt idx="89">
                  <c:v>32873</c:v>
                </c:pt>
                <c:pt idx="90">
                  <c:v>33238</c:v>
                </c:pt>
                <c:pt idx="91">
                  <c:v>33603</c:v>
                </c:pt>
                <c:pt idx="92">
                  <c:v>33969</c:v>
                </c:pt>
                <c:pt idx="93">
                  <c:v>34334</c:v>
                </c:pt>
                <c:pt idx="94">
                  <c:v>34699</c:v>
                </c:pt>
                <c:pt idx="95">
                  <c:v>35064</c:v>
                </c:pt>
                <c:pt idx="96">
                  <c:v>35430</c:v>
                </c:pt>
                <c:pt idx="97">
                  <c:v>35795</c:v>
                </c:pt>
                <c:pt idx="98">
                  <c:v>36160</c:v>
                </c:pt>
                <c:pt idx="99">
                  <c:v>36525</c:v>
                </c:pt>
                <c:pt idx="100">
                  <c:v>36891</c:v>
                </c:pt>
                <c:pt idx="101">
                  <c:v>37256</c:v>
                </c:pt>
                <c:pt idx="102">
                  <c:v>37621</c:v>
                </c:pt>
                <c:pt idx="103">
                  <c:v>37986</c:v>
                </c:pt>
                <c:pt idx="104">
                  <c:v>38352</c:v>
                </c:pt>
                <c:pt idx="105">
                  <c:v>38717</c:v>
                </c:pt>
                <c:pt idx="106">
                  <c:v>39082</c:v>
                </c:pt>
                <c:pt idx="107">
                  <c:v>39447</c:v>
                </c:pt>
                <c:pt idx="108">
                  <c:v>39813</c:v>
                </c:pt>
                <c:pt idx="109">
                  <c:v>40178</c:v>
                </c:pt>
                <c:pt idx="110">
                  <c:v>40543</c:v>
                </c:pt>
                <c:pt idx="111">
                  <c:v>40908</c:v>
                </c:pt>
                <c:pt idx="112">
                  <c:v>41274</c:v>
                </c:pt>
                <c:pt idx="113">
                  <c:v>41639</c:v>
                </c:pt>
                <c:pt idx="114">
                  <c:v>42004</c:v>
                </c:pt>
                <c:pt idx="115">
                  <c:v>42369</c:v>
                </c:pt>
                <c:pt idx="116">
                  <c:v>42735</c:v>
                </c:pt>
                <c:pt idx="117">
                  <c:v>43100</c:v>
                </c:pt>
                <c:pt idx="118">
                  <c:v>43465</c:v>
                </c:pt>
                <c:pt idx="119">
                  <c:v>43830</c:v>
                </c:pt>
                <c:pt idx="120">
                  <c:v>44196</c:v>
                </c:pt>
                <c:pt idx="121">
                  <c:v>44561</c:v>
                </c:pt>
                <c:pt idx="122">
                  <c:v>44926</c:v>
                </c:pt>
                <c:pt idx="123">
                  <c:v>45291</c:v>
                </c:pt>
                <c:pt idx="124">
                  <c:v>45657</c:v>
                </c:pt>
                <c:pt idx="125">
                  <c:v>46022</c:v>
                </c:pt>
              </c:numCache>
            </c:numRef>
          </c:cat>
          <c:val>
            <c:numRef>
              <c:f>'Summary_Final (ex_auto MCA)'!$E$14:$E$139</c:f>
              <c:numCache>
                <c:formatCode>0.00</c:formatCode>
                <c:ptCount val="126"/>
                <c:pt idx="0">
                  <c:v>27.496661725980982</c:v>
                </c:pt>
                <c:pt idx="1">
                  <c:v>28.800650685906632</c:v>
                </c:pt>
                <c:pt idx="2">
                  <c:v>27.845262360051297</c:v>
                </c:pt>
                <c:pt idx="3">
                  <c:v>27.757053851343304</c:v>
                </c:pt>
                <c:pt idx="4">
                  <c:v>26.209536962911812</c:v>
                </c:pt>
                <c:pt idx="5">
                  <c:v>23.72309169749742</c:v>
                </c:pt>
                <c:pt idx="6">
                  <c:v>24.192652490732787</c:v>
                </c:pt>
                <c:pt idx="7">
                  <c:v>23.252899176347071</c:v>
                </c:pt>
                <c:pt idx="8">
                  <c:v>23.858337397442867</c:v>
                </c:pt>
                <c:pt idx="9">
                  <c:v>22.968738540091536</c:v>
                </c:pt>
                <c:pt idx="10">
                  <c:v>21.107885740435872</c:v>
                </c:pt>
                <c:pt idx="11">
                  <c:v>20.286463190756212</c:v>
                </c:pt>
                <c:pt idx="12">
                  <c:v>18.583209962924883</c:v>
                </c:pt>
                <c:pt idx="13">
                  <c:v>17.689021667084585</c:v>
                </c:pt>
                <c:pt idx="14">
                  <c:v>14.882440787641215</c:v>
                </c:pt>
                <c:pt idx="15">
                  <c:v>12.481724547527097</c:v>
                </c:pt>
                <c:pt idx="16">
                  <c:v>9.624723616061063</c:v>
                </c:pt>
                <c:pt idx="17">
                  <c:v>8.3104880737247022</c:v>
                </c:pt>
                <c:pt idx="18">
                  <c:v>5.8928333628618841</c:v>
                </c:pt>
                <c:pt idx="19">
                  <c:v>6.2036746512185044</c:v>
                </c:pt>
                <c:pt idx="20">
                  <c:v>6.3829341002226068</c:v>
                </c:pt>
                <c:pt idx="21">
                  <c:v>11.435744263785121</c:v>
                </c:pt>
                <c:pt idx="22">
                  <c:v>14.684103217771774</c:v>
                </c:pt>
                <c:pt idx="23">
                  <c:v>15.184862728641562</c:v>
                </c:pt>
                <c:pt idx="24">
                  <c:v>14.8886566039488</c:v>
                </c:pt>
                <c:pt idx="25">
                  <c:v>13.213247009614919</c:v>
                </c:pt>
                <c:pt idx="26">
                  <c:v>13.385545076809022</c:v>
                </c:pt>
                <c:pt idx="27">
                  <c:v>13.807988777566663</c:v>
                </c:pt>
                <c:pt idx="28">
                  <c:v>13.29765516240197</c:v>
                </c:pt>
                <c:pt idx="29">
                  <c:v>13.479942248278926</c:v>
                </c:pt>
                <c:pt idx="30">
                  <c:v>14.832163751891814</c:v>
                </c:pt>
                <c:pt idx="31">
                  <c:v>17.753363132076107</c:v>
                </c:pt>
                <c:pt idx="32">
                  <c:v>19.59107775831583</c:v>
                </c:pt>
                <c:pt idx="33">
                  <c:v>19.796121877470757</c:v>
                </c:pt>
                <c:pt idx="34">
                  <c:v>18.40876819908032</c:v>
                </c:pt>
                <c:pt idx="35">
                  <c:v>17.52121849718354</c:v>
                </c:pt>
                <c:pt idx="36">
                  <c:v>16.837082200037376</c:v>
                </c:pt>
                <c:pt idx="37">
                  <c:v>15.632296870410903</c:v>
                </c:pt>
                <c:pt idx="38">
                  <c:v>15.45810884560305</c:v>
                </c:pt>
                <c:pt idx="39">
                  <c:v>14.412114763022171</c:v>
                </c:pt>
                <c:pt idx="40">
                  <c:v>12.505077428821531</c:v>
                </c:pt>
                <c:pt idx="41">
                  <c:v>13.586506821636807</c:v>
                </c:pt>
                <c:pt idx="42">
                  <c:v>11.559554180952846</c:v>
                </c:pt>
                <c:pt idx="43">
                  <c:v>11.572261663959155</c:v>
                </c:pt>
                <c:pt idx="44">
                  <c:v>9.8535158894193877</c:v>
                </c:pt>
                <c:pt idx="45">
                  <c:v>9.5526196157683767</c:v>
                </c:pt>
                <c:pt idx="46">
                  <c:v>10.321476026140225</c:v>
                </c:pt>
                <c:pt idx="47">
                  <c:v>7.8596853231576542</c:v>
                </c:pt>
                <c:pt idx="48">
                  <c:v>5.8854923384440454</c:v>
                </c:pt>
                <c:pt idx="49">
                  <c:v>5.6782682306679373</c:v>
                </c:pt>
                <c:pt idx="50">
                  <c:v>6.057600740791405</c:v>
                </c:pt>
                <c:pt idx="51">
                  <c:v>5.5787087068154078</c:v>
                </c:pt>
                <c:pt idx="52">
                  <c:v>5.3475991058754522</c:v>
                </c:pt>
                <c:pt idx="53">
                  <c:v>5.5456473125653591</c:v>
                </c:pt>
                <c:pt idx="54">
                  <c:v>5.4391139738329448</c:v>
                </c:pt>
                <c:pt idx="55">
                  <c:v>5.9062501571212369</c:v>
                </c:pt>
                <c:pt idx="56">
                  <c:v>5.906383374480165</c:v>
                </c:pt>
                <c:pt idx="57">
                  <c:v>5.9988235299568222</c:v>
                </c:pt>
                <c:pt idx="58">
                  <c:v>6.5321216516062055</c:v>
                </c:pt>
                <c:pt idx="59">
                  <c:v>7.1163719404887207</c:v>
                </c:pt>
                <c:pt idx="60">
                  <c:v>7.2340582832852993</c:v>
                </c:pt>
                <c:pt idx="61">
                  <c:v>7.1822978629105467</c:v>
                </c:pt>
                <c:pt idx="62">
                  <c:v>7.599016753550214</c:v>
                </c:pt>
                <c:pt idx="63">
                  <c:v>7.4223133620352781</c:v>
                </c:pt>
                <c:pt idx="64">
                  <c:v>7.3671665378870488</c:v>
                </c:pt>
                <c:pt idx="65">
                  <c:v>7.6258504734298374</c:v>
                </c:pt>
                <c:pt idx="66">
                  <c:v>7.5719862114716712</c:v>
                </c:pt>
                <c:pt idx="67">
                  <c:v>7.5430152010149225</c:v>
                </c:pt>
                <c:pt idx="68">
                  <c:v>7.0958945008180079</c:v>
                </c:pt>
                <c:pt idx="69">
                  <c:v>7.1122064878135172</c:v>
                </c:pt>
                <c:pt idx="70">
                  <c:v>6.4979711913751865</c:v>
                </c:pt>
                <c:pt idx="71">
                  <c:v>6.077342826000641</c:v>
                </c:pt>
                <c:pt idx="72">
                  <c:v>5.6504024524300807</c:v>
                </c:pt>
                <c:pt idx="73">
                  <c:v>5.0373445391590579</c:v>
                </c:pt>
                <c:pt idx="74">
                  <c:v>3.7672408110596871</c:v>
                </c:pt>
                <c:pt idx="75">
                  <c:v>3.9161062699171549</c:v>
                </c:pt>
                <c:pt idx="76">
                  <c:v>3.85953885453051</c:v>
                </c:pt>
                <c:pt idx="77">
                  <c:v>3.7292410814756574</c:v>
                </c:pt>
                <c:pt idx="78">
                  <c:v>3.9783172684123334</c:v>
                </c:pt>
                <c:pt idx="79">
                  <c:v>3.4939855065879759</c:v>
                </c:pt>
                <c:pt idx="80">
                  <c:v>3.102986325095543</c:v>
                </c:pt>
                <c:pt idx="81">
                  <c:v>3.4383429303734476</c:v>
                </c:pt>
                <c:pt idx="82">
                  <c:v>3.5834407980576444</c:v>
                </c:pt>
                <c:pt idx="83">
                  <c:v>3.6738434967644715</c:v>
                </c:pt>
                <c:pt idx="84">
                  <c:v>3.728341414075421</c:v>
                </c:pt>
                <c:pt idx="85">
                  <c:v>3.8034784428552029</c:v>
                </c:pt>
                <c:pt idx="86">
                  <c:v>3.6109789480667747</c:v>
                </c:pt>
                <c:pt idx="87">
                  <c:v>3.4600460946210521</c:v>
                </c:pt>
                <c:pt idx="88">
                  <c:v>3.4438160838496232</c:v>
                </c:pt>
                <c:pt idx="89">
                  <c:v>3.4393155042485546</c:v>
                </c:pt>
                <c:pt idx="90">
                  <c:v>3.3298813440032786</c:v>
                </c:pt>
                <c:pt idx="91">
                  <c:v>3.3527867120100572</c:v>
                </c:pt>
                <c:pt idx="92">
                  <c:v>3.2724699131110779</c:v>
                </c:pt>
                <c:pt idx="93">
                  <c:v>3.1892329644189545</c:v>
                </c:pt>
                <c:pt idx="94">
                  <c:v>3.0167063068725546</c:v>
                </c:pt>
                <c:pt idx="95">
                  <c:v>2.514225653056068</c:v>
                </c:pt>
                <c:pt idx="96">
                  <c:v>2.2777993490589319</c:v>
                </c:pt>
                <c:pt idx="97">
                  <c:v>2.1368188814584288</c:v>
                </c:pt>
                <c:pt idx="98">
                  <c:v>2.0129265980303361</c:v>
                </c:pt>
                <c:pt idx="99">
                  <c:v>1.814809869446679</c:v>
                </c:pt>
                <c:pt idx="100">
                  <c:v>1.6388475514870893</c:v>
                </c:pt>
                <c:pt idx="101">
                  <c:v>1.643848230976088</c:v>
                </c:pt>
                <c:pt idx="102">
                  <c:v>1.6525579681785241</c:v>
                </c:pt>
                <c:pt idx="103">
                  <c:v>1.5887460265726543</c:v>
                </c:pt>
                <c:pt idx="104">
                  <c:v>1.4579664073358074</c:v>
                </c:pt>
                <c:pt idx="105">
                  <c:v>1.3970138370358041</c:v>
                </c:pt>
                <c:pt idx="106">
                  <c:v>1.3635927819903855</c:v>
                </c:pt>
                <c:pt idx="107">
                  <c:v>1.3451280833481007</c:v>
                </c:pt>
                <c:pt idx="108">
                  <c:v>1.2336092674440646</c:v>
                </c:pt>
                <c:pt idx="109">
                  <c:v>1.3668811074513545</c:v>
                </c:pt>
                <c:pt idx="110">
                  <c:v>1.3639361696290715</c:v>
                </c:pt>
                <c:pt idx="111">
                  <c:v>1.3088296199623002</c:v>
                </c:pt>
                <c:pt idx="112">
                  <c:v>1.3271128523363882</c:v>
                </c:pt>
                <c:pt idx="113">
                  <c:v>1.3890170834263482</c:v>
                </c:pt>
                <c:pt idx="114">
                  <c:v>1.3975594273082952</c:v>
                </c:pt>
                <c:pt idx="115">
                  <c:v>1.5198363393077319</c:v>
                </c:pt>
                <c:pt idx="116">
                  <c:v>1.4838226603915601</c:v>
                </c:pt>
                <c:pt idx="117">
                  <c:v>1.415521359729123</c:v>
                </c:pt>
                <c:pt idx="118">
                  <c:v>1.8219602114000044</c:v>
                </c:pt>
                <c:pt idx="119">
                  <c:v>2.6753604792128218</c:v>
                </c:pt>
                <c:pt idx="120">
                  <c:v>2.7811815660849812</c:v>
                </c:pt>
                <c:pt idx="121">
                  <c:v>2.9919190032718692</c:v>
                </c:pt>
                <c:pt idx="122">
                  <c:v>2.772197530677877</c:v>
                </c:pt>
                <c:pt idx="123">
                  <c:v>2.3463545588844608</c:v>
                </c:pt>
                <c:pt idx="124">
                  <c:v>2.336061990454843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E-42A1-B9CD-CE1B28C36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827919"/>
        <c:axId val="237828399"/>
      </c:areaChart>
      <c:barChart>
        <c:barDir val="col"/>
        <c:grouping val="stacked"/>
        <c:varyColors val="0"/>
        <c:ser>
          <c:idx val="2"/>
          <c:order val="4"/>
          <c:tx>
            <c:strRef>
              <c:f>'Summary_Final (ex_auto MCA)'!$R$3</c:f>
              <c:strCache>
                <c:ptCount val="1"/>
                <c:pt idx="0">
                  <c:v>Baseline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BAE-42A1-B9CD-CE1B28C363F2}"/>
              </c:ext>
            </c:extLst>
          </c:dPt>
          <c:dPt>
            <c:idx val="13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BAE-42A1-B9CD-CE1B28C363F2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MCA)'!$R$14:$R$139</c:f>
              <c:numCache>
                <c:formatCode>General</c:formatCode>
                <c:ptCount val="126"/>
                <c:pt idx="125" formatCode="0.0">
                  <c:v>2.336061990454843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AE-42A1-B9CD-CE1B28C363F2}"/>
            </c:ext>
          </c:extLst>
        </c:ser>
        <c:ser>
          <c:idx val="3"/>
          <c:order val="5"/>
          <c:tx>
            <c:strRef>
              <c:f>'Summary_Final (ex_auto MCA)'!$S$3</c:f>
              <c:strCache>
                <c:ptCount val="1"/>
                <c:pt idx="0">
                  <c:v>… with 25% Canada tariffs*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BAE-42A1-B9CD-CE1B28C363F2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MCA)'!$S$14:$S$139</c:f>
              <c:numCache>
                <c:formatCode>General</c:formatCode>
                <c:ptCount val="126"/>
                <c:pt idx="125" formatCode="0.0">
                  <c:v>2.2051579927452507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AE-42A1-B9CD-CE1B28C363F2}"/>
            </c:ext>
          </c:extLst>
        </c:ser>
        <c:ser>
          <c:idx val="4"/>
          <c:order val="6"/>
          <c:tx>
            <c:strRef>
              <c:f>'Summary_Final (ex_auto MCA)'!$U$3</c:f>
              <c:strCache>
                <c:ptCount val="1"/>
                <c:pt idx="0">
                  <c:v>… with 25% Mexico tariffs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BAE-42A1-B9CD-CE1B28C363F2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MCA)'!$U$14:$U$139</c:f>
              <c:numCache>
                <c:formatCode>General</c:formatCode>
                <c:ptCount val="126"/>
                <c:pt idx="125" formatCode="0.0">
                  <c:v>2.8834283142862778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BAE-42A1-B9CD-CE1B28C363F2}"/>
            </c:ext>
          </c:extLst>
        </c:ser>
        <c:ser>
          <c:idx val="5"/>
          <c:order val="7"/>
          <c:tx>
            <c:strRef>
              <c:f>'Summary_Final (ex_auto MCA)'!$W$3</c:f>
              <c:strCache>
                <c:ptCount val="1"/>
                <c:pt idx="0">
                  <c:v>… with 10% on China (Feb. 4)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BAE-42A1-B9CD-CE1B28C363F2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MCA)'!$W$14:$W$139</c:f>
              <c:numCache>
                <c:formatCode>General</c:formatCode>
                <c:ptCount val="126"/>
                <c:pt idx="125" formatCode="0.0">
                  <c:v>1.3434195488910177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BAE-42A1-B9CD-CE1B28C363F2}"/>
            </c:ext>
          </c:extLst>
        </c:ser>
        <c:ser>
          <c:idx val="6"/>
          <c:order val="8"/>
          <c:tx>
            <c:strRef>
              <c:f>'Summary_Final (ex_auto MCA)'!$X$3</c:f>
              <c:strCache>
                <c:ptCount val="1"/>
                <c:pt idx="0">
                  <c:v>… with 10% on China (Mar. 4)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>
                  <a:lumMod val="40000"/>
                  <a:lumOff val="60000"/>
                </a:schemeClr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BAE-42A1-B9CD-CE1B28C363F2}"/>
              </c:ext>
            </c:extLst>
          </c:dPt>
          <c:dPt>
            <c:idx val="13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ABAE-42A1-B9CD-CE1B28C363F2}"/>
              </c:ext>
            </c:extLst>
          </c:dPt>
          <c:val>
            <c:numRef>
              <c:f>'Summary_Final (ex_auto MCA)'!$X$14:$X$139</c:f>
              <c:numCache>
                <c:formatCode>General</c:formatCode>
                <c:ptCount val="126"/>
                <c:pt idx="125" formatCode="0.0">
                  <c:v>1.3434195488910161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BAE-42A1-B9CD-CE1B28C363F2}"/>
            </c:ext>
          </c:extLst>
        </c:ser>
        <c:ser>
          <c:idx val="12"/>
          <c:order val="9"/>
          <c:tx>
            <c:strRef>
              <c:f>'Summary_Final (ex_auto MCA)'!$Z$3</c:f>
              <c:strCache>
                <c:ptCount val="1"/>
                <c:pt idx="0">
                  <c:v>… with 25% steel &amp; aluminum</c:v>
                </c:pt>
              </c:strCache>
            </c:strRef>
          </c:tx>
          <c:spPr>
            <a:solidFill>
              <a:schemeClr val="accent3"/>
            </a:solidFill>
            <a:ln w="25400">
              <a:solidFill>
                <a:schemeClr val="accent3"/>
              </a:solidFill>
            </a:ln>
            <a:effectLst/>
          </c:spPr>
          <c:invertIfNegative val="0"/>
          <c:val>
            <c:numRef>
              <c:f>'Summary_Final (ex_auto MCA)'!$Z$14:$Z$139</c:f>
              <c:numCache>
                <c:formatCode>General</c:formatCode>
                <c:ptCount val="126"/>
                <c:pt idx="125" formatCode="0.0">
                  <c:v>1.8414502623144888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BAE-42A1-B9CD-CE1B28C363F2}"/>
            </c:ext>
          </c:extLst>
        </c:ser>
        <c:ser>
          <c:idx val="10"/>
          <c:order val="10"/>
          <c:tx>
            <c:strRef>
              <c:f>'Summary_Final (ex_auto MCA)'!$T$3</c:f>
              <c:strCache>
                <c:ptCount val="1"/>
                <c:pt idx="0">
                  <c:v>… with tariffs on Canada autos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val>
            <c:numRef>
              <c:f>'Summary_Final (ex_auto MCA)'!$T$14:$T$139</c:f>
              <c:numCache>
                <c:formatCode>General</c:formatCode>
                <c:ptCount val="126"/>
                <c:pt idx="125" formatCode="0.0">
                  <c:v>0.39203148616891381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BAE-42A1-B9CD-CE1B28C363F2}"/>
            </c:ext>
          </c:extLst>
        </c:ser>
        <c:ser>
          <c:idx val="11"/>
          <c:order val="11"/>
          <c:tx>
            <c:strRef>
              <c:f>'Summary_Final (ex_auto MCA)'!$V$3</c:f>
              <c:strCache>
                <c:ptCount val="1"/>
                <c:pt idx="0">
                  <c:v>… with tariffs on Mexico autos</c:v>
                </c:pt>
              </c:strCache>
            </c:strRef>
          </c:tx>
          <c:spPr>
            <a:solidFill>
              <a:srgbClr val="9FE0D2"/>
            </a:solidFill>
            <a:ln w="25400">
              <a:solidFill>
                <a:srgbClr val="9FE0D2"/>
              </a:solidFill>
            </a:ln>
            <a:effectLst/>
          </c:spPr>
          <c:invertIfNegative val="0"/>
          <c:val>
            <c:numRef>
              <c:f>'Summary_Final (ex_auto MCA)'!$V$14:$V$139</c:f>
              <c:numCache>
                <c:formatCode>General</c:formatCode>
                <c:ptCount val="126"/>
                <c:pt idx="125" formatCode="0.0">
                  <c:v>1.025657088674012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BAE-42A1-B9CD-CE1B28C363F2}"/>
            </c:ext>
          </c:extLst>
        </c:ser>
        <c:ser>
          <c:idx val="8"/>
          <c:order val="12"/>
          <c:tx>
            <c:strRef>
              <c:f>'Summary_Final (ex_auto MCA)'!$Y$3</c:f>
              <c:strCache>
                <c:ptCount val="1"/>
                <c:pt idx="0">
                  <c:v>… with potential 25% EU tariffs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BAE-42A1-B9CD-CE1B28C363F2}"/>
              </c:ext>
            </c:extLst>
          </c:dPt>
          <c:val>
            <c:numRef>
              <c:f>'Summary_Final (ex_auto MCA)'!$Y$14:$Y$139</c:f>
              <c:numCache>
                <c:formatCode>General</c:formatCode>
                <c:ptCount val="126"/>
                <c:pt idx="125" formatCode="0.0">
                  <c:v>4.8601658607674461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BAE-42A1-B9CD-CE1B28C36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37827919"/>
        <c:axId val="237828399"/>
      </c:barChart>
      <c:lineChart>
        <c:grouping val="standard"/>
        <c:varyColors val="0"/>
        <c:ser>
          <c:idx val="1"/>
          <c:order val="1"/>
          <c:tx>
            <c:strRef>
              <c:f>'Summary_Final (ex_auto MCA)'!$L$3</c:f>
              <c:strCache>
                <c:ptCount val="1"/>
                <c:pt idx="0">
                  <c:v>CH+CN+MX+STEEL&amp;ALU (no auto)</c:v>
                </c:pt>
              </c:strCache>
            </c:strRef>
          </c:tx>
          <c:spPr>
            <a:ln w="28575" cap="rnd">
              <a:noFill/>
              <a:prstDash val="sysDot"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>
                    <a:alpha val="98000"/>
                  </a:schemeClr>
                </a:solidFill>
                <a:prstDash val="sysDot"/>
              </a:ln>
              <a:effectLst/>
            </c:spPr>
          </c:marker>
          <c:dPt>
            <c:idx val="125"/>
            <c:marker>
              <c:symbol val="dash"/>
              <c:size val="6"/>
              <c:spPr>
                <a:solidFill>
                  <a:schemeClr val="tx1"/>
                </a:solidFill>
                <a:ln w="9525">
                  <a:solidFill>
                    <a:schemeClr val="tx1">
                      <a:alpha val="98000"/>
                    </a:schemeClr>
                  </a:solidFill>
                  <a:prstDash val="solid"/>
                </a:ln>
                <a:effectLst/>
              </c:spPr>
            </c:marker>
            <c:bubble3D val="0"/>
            <c:spPr>
              <a:ln w="28575" cap="rnd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ABAE-42A1-B9CD-CE1B28C363F2}"/>
              </c:ext>
            </c:extLst>
          </c:dPt>
          <c:dPt>
            <c:idx val="134"/>
            <c:marker>
              <c:symbol val="circle"/>
              <c:size val="8"/>
              <c:spPr>
                <a:solidFill>
                  <a:schemeClr val="tx1"/>
                </a:solidFill>
                <a:ln w="9525">
                  <a:solidFill>
                    <a:schemeClr val="tx1">
                      <a:alpha val="98000"/>
                    </a:schemeClr>
                  </a:solidFill>
                  <a:prstDash val="sysDot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ABAE-42A1-B9CD-CE1B28C363F2}"/>
              </c:ext>
            </c:extLst>
          </c:dPt>
          <c:dLbls>
            <c:dLbl>
              <c:idx val="125"/>
              <c:layout>
                <c:manualLayout>
                  <c:x val="-5.3503852057544578E-2"/>
                  <c:y val="9.931307609519522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/>
                      <a:t>Esimated level of tariffs with  measures already</a:t>
                    </a:r>
                    <a:r>
                      <a:rPr lang="en-US" baseline="0"/>
                      <a:t> </a:t>
                    </a:r>
                    <a:r>
                      <a:rPr lang="en-US"/>
                      <a:t>implemented </a:t>
                    </a:r>
                  </a:p>
                  <a:p>
                    <a:pPr>
                      <a:defRPr sz="700"/>
                    </a:pPr>
                    <a:r>
                      <a:rPr lang="en-US" sz="1000" b="1"/>
                      <a:t>11.9</a:t>
                    </a:r>
                    <a:r>
                      <a:rPr lang="en-US" sz="700" b="1"/>
                      <a:t>%</a:t>
                    </a:r>
                    <a:r>
                      <a:rPr lang="en-US" sz="1000" b="1"/>
                      <a:t> 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84537185268763"/>
                      <c:h val="0.1459221699423496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A-ABAE-42A1-B9CD-CE1B28C363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  <a:headEnd type="none" w="med" len="med"/>
                      <a:tailEnd type="none" w="med" len="med"/>
                    </a:ln>
                    <a:effectLst/>
                  </c:spPr>
                </c15:leaderLines>
              </c:ext>
            </c:extLst>
          </c:dLbls>
          <c:cat>
            <c:numRef>
              <c:f>'Summary_Final (ex_auto MCA)'!$A$14:$A$139</c:f>
              <c:numCache>
                <c:formatCode>m/d/yyyy</c:formatCode>
                <c:ptCount val="126"/>
                <c:pt idx="0">
                  <c:v>366</c:v>
                </c:pt>
                <c:pt idx="1">
                  <c:v>731</c:v>
                </c:pt>
                <c:pt idx="2">
                  <c:v>1096</c:v>
                </c:pt>
                <c:pt idx="3">
                  <c:v>1461</c:v>
                </c:pt>
                <c:pt idx="4">
                  <c:v>1827</c:v>
                </c:pt>
                <c:pt idx="5">
                  <c:v>2192</c:v>
                </c:pt>
                <c:pt idx="6">
                  <c:v>2557</c:v>
                </c:pt>
                <c:pt idx="7">
                  <c:v>2922</c:v>
                </c:pt>
                <c:pt idx="8">
                  <c:v>3288</c:v>
                </c:pt>
                <c:pt idx="9">
                  <c:v>3653</c:v>
                </c:pt>
                <c:pt idx="10">
                  <c:v>4018</c:v>
                </c:pt>
                <c:pt idx="11">
                  <c:v>4383</c:v>
                </c:pt>
                <c:pt idx="12">
                  <c:v>4749</c:v>
                </c:pt>
                <c:pt idx="13">
                  <c:v>5114</c:v>
                </c:pt>
                <c:pt idx="14">
                  <c:v>5479</c:v>
                </c:pt>
                <c:pt idx="15">
                  <c:v>5844</c:v>
                </c:pt>
                <c:pt idx="16">
                  <c:v>6210</c:v>
                </c:pt>
                <c:pt idx="17">
                  <c:v>6575</c:v>
                </c:pt>
                <c:pt idx="18">
                  <c:v>6940</c:v>
                </c:pt>
                <c:pt idx="19">
                  <c:v>7305</c:v>
                </c:pt>
                <c:pt idx="20">
                  <c:v>7671</c:v>
                </c:pt>
                <c:pt idx="21">
                  <c:v>8036</c:v>
                </c:pt>
                <c:pt idx="22">
                  <c:v>8401</c:v>
                </c:pt>
                <c:pt idx="23">
                  <c:v>8766</c:v>
                </c:pt>
                <c:pt idx="24">
                  <c:v>9132</c:v>
                </c:pt>
                <c:pt idx="25">
                  <c:v>9497</c:v>
                </c:pt>
                <c:pt idx="26">
                  <c:v>9862</c:v>
                </c:pt>
                <c:pt idx="27">
                  <c:v>10227</c:v>
                </c:pt>
                <c:pt idx="28">
                  <c:v>10593</c:v>
                </c:pt>
                <c:pt idx="29">
                  <c:v>10958</c:v>
                </c:pt>
                <c:pt idx="30">
                  <c:v>11323</c:v>
                </c:pt>
                <c:pt idx="31">
                  <c:v>11688</c:v>
                </c:pt>
                <c:pt idx="32">
                  <c:v>12054</c:v>
                </c:pt>
                <c:pt idx="33">
                  <c:v>12419</c:v>
                </c:pt>
                <c:pt idx="34">
                  <c:v>12784</c:v>
                </c:pt>
                <c:pt idx="35">
                  <c:v>13149</c:v>
                </c:pt>
                <c:pt idx="36">
                  <c:v>13515</c:v>
                </c:pt>
                <c:pt idx="37">
                  <c:v>13880</c:v>
                </c:pt>
                <c:pt idx="38">
                  <c:v>14245</c:v>
                </c:pt>
                <c:pt idx="39">
                  <c:v>14610</c:v>
                </c:pt>
                <c:pt idx="40">
                  <c:v>14976</c:v>
                </c:pt>
                <c:pt idx="41">
                  <c:v>15341</c:v>
                </c:pt>
                <c:pt idx="42">
                  <c:v>15706</c:v>
                </c:pt>
                <c:pt idx="43">
                  <c:v>16071</c:v>
                </c:pt>
                <c:pt idx="44">
                  <c:v>16437</c:v>
                </c:pt>
                <c:pt idx="45">
                  <c:v>16802</c:v>
                </c:pt>
                <c:pt idx="46">
                  <c:v>17167</c:v>
                </c:pt>
                <c:pt idx="47">
                  <c:v>17532</c:v>
                </c:pt>
                <c:pt idx="48">
                  <c:v>17898</c:v>
                </c:pt>
                <c:pt idx="49">
                  <c:v>18263</c:v>
                </c:pt>
                <c:pt idx="50">
                  <c:v>18628</c:v>
                </c:pt>
                <c:pt idx="51">
                  <c:v>18993</c:v>
                </c:pt>
                <c:pt idx="52">
                  <c:v>19359</c:v>
                </c:pt>
                <c:pt idx="53">
                  <c:v>19724</c:v>
                </c:pt>
                <c:pt idx="54">
                  <c:v>20089</c:v>
                </c:pt>
                <c:pt idx="55">
                  <c:v>20454</c:v>
                </c:pt>
                <c:pt idx="56">
                  <c:v>20820</c:v>
                </c:pt>
                <c:pt idx="57">
                  <c:v>21185</c:v>
                </c:pt>
                <c:pt idx="58">
                  <c:v>21550</c:v>
                </c:pt>
                <c:pt idx="59">
                  <c:v>21915</c:v>
                </c:pt>
                <c:pt idx="60">
                  <c:v>22281</c:v>
                </c:pt>
                <c:pt idx="61">
                  <c:v>22646</c:v>
                </c:pt>
                <c:pt idx="62">
                  <c:v>23011</c:v>
                </c:pt>
                <c:pt idx="63">
                  <c:v>23376</c:v>
                </c:pt>
                <c:pt idx="64">
                  <c:v>23742</c:v>
                </c:pt>
                <c:pt idx="65">
                  <c:v>24107</c:v>
                </c:pt>
                <c:pt idx="66">
                  <c:v>24472</c:v>
                </c:pt>
                <c:pt idx="67">
                  <c:v>24837</c:v>
                </c:pt>
                <c:pt idx="68">
                  <c:v>25203</c:v>
                </c:pt>
                <c:pt idx="69">
                  <c:v>25568</c:v>
                </c:pt>
                <c:pt idx="70">
                  <c:v>25933</c:v>
                </c:pt>
                <c:pt idx="71">
                  <c:v>26298</c:v>
                </c:pt>
                <c:pt idx="72">
                  <c:v>26664</c:v>
                </c:pt>
                <c:pt idx="73">
                  <c:v>27029</c:v>
                </c:pt>
                <c:pt idx="74">
                  <c:v>27394</c:v>
                </c:pt>
                <c:pt idx="75">
                  <c:v>27759</c:v>
                </c:pt>
                <c:pt idx="76">
                  <c:v>28125</c:v>
                </c:pt>
                <c:pt idx="77">
                  <c:v>28490</c:v>
                </c:pt>
                <c:pt idx="78">
                  <c:v>28855</c:v>
                </c:pt>
                <c:pt idx="79">
                  <c:v>29220</c:v>
                </c:pt>
                <c:pt idx="80">
                  <c:v>29586</c:v>
                </c:pt>
                <c:pt idx="81">
                  <c:v>29951</c:v>
                </c:pt>
                <c:pt idx="82">
                  <c:v>30316</c:v>
                </c:pt>
                <c:pt idx="83">
                  <c:v>30681</c:v>
                </c:pt>
                <c:pt idx="84">
                  <c:v>31047</c:v>
                </c:pt>
                <c:pt idx="85">
                  <c:v>31412</c:v>
                </c:pt>
                <c:pt idx="86">
                  <c:v>31777</c:v>
                </c:pt>
                <c:pt idx="87">
                  <c:v>32142</c:v>
                </c:pt>
                <c:pt idx="88">
                  <c:v>32508</c:v>
                </c:pt>
                <c:pt idx="89">
                  <c:v>32873</c:v>
                </c:pt>
                <c:pt idx="90">
                  <c:v>33238</c:v>
                </c:pt>
                <c:pt idx="91">
                  <c:v>33603</c:v>
                </c:pt>
                <c:pt idx="92">
                  <c:v>33969</c:v>
                </c:pt>
                <c:pt idx="93">
                  <c:v>34334</c:v>
                </c:pt>
                <c:pt idx="94">
                  <c:v>34699</c:v>
                </c:pt>
                <c:pt idx="95">
                  <c:v>35064</c:v>
                </c:pt>
                <c:pt idx="96">
                  <c:v>35430</c:v>
                </c:pt>
                <c:pt idx="97">
                  <c:v>35795</c:v>
                </c:pt>
                <c:pt idx="98">
                  <c:v>36160</c:v>
                </c:pt>
                <c:pt idx="99">
                  <c:v>36525</c:v>
                </c:pt>
                <c:pt idx="100">
                  <c:v>36891</c:v>
                </c:pt>
                <c:pt idx="101">
                  <c:v>37256</c:v>
                </c:pt>
                <c:pt idx="102">
                  <c:v>37621</c:v>
                </c:pt>
                <c:pt idx="103">
                  <c:v>37986</c:v>
                </c:pt>
                <c:pt idx="104">
                  <c:v>38352</c:v>
                </c:pt>
                <c:pt idx="105">
                  <c:v>38717</c:v>
                </c:pt>
                <c:pt idx="106">
                  <c:v>39082</c:v>
                </c:pt>
                <c:pt idx="107">
                  <c:v>39447</c:v>
                </c:pt>
                <c:pt idx="108">
                  <c:v>39813</c:v>
                </c:pt>
                <c:pt idx="109">
                  <c:v>40178</c:v>
                </c:pt>
                <c:pt idx="110">
                  <c:v>40543</c:v>
                </c:pt>
                <c:pt idx="111">
                  <c:v>40908</c:v>
                </c:pt>
                <c:pt idx="112">
                  <c:v>41274</c:v>
                </c:pt>
                <c:pt idx="113">
                  <c:v>41639</c:v>
                </c:pt>
                <c:pt idx="114">
                  <c:v>42004</c:v>
                </c:pt>
                <c:pt idx="115">
                  <c:v>42369</c:v>
                </c:pt>
                <c:pt idx="116">
                  <c:v>42735</c:v>
                </c:pt>
                <c:pt idx="117">
                  <c:v>43100</c:v>
                </c:pt>
                <c:pt idx="118">
                  <c:v>43465</c:v>
                </c:pt>
                <c:pt idx="119">
                  <c:v>43830</c:v>
                </c:pt>
                <c:pt idx="120">
                  <c:v>44196</c:v>
                </c:pt>
                <c:pt idx="121">
                  <c:v>44561</c:v>
                </c:pt>
                <c:pt idx="122">
                  <c:v>44926</c:v>
                </c:pt>
                <c:pt idx="123">
                  <c:v>45291</c:v>
                </c:pt>
                <c:pt idx="124">
                  <c:v>45657</c:v>
                </c:pt>
                <c:pt idx="125">
                  <c:v>46022</c:v>
                </c:pt>
              </c:numCache>
            </c:numRef>
          </c:cat>
          <c:val>
            <c:numRef>
              <c:f>'Summary_Final (ex_auto MCA)'!$L$14:$L$139</c:f>
              <c:numCache>
                <c:formatCode>General</c:formatCode>
                <c:ptCount val="126"/>
                <c:pt idx="125" formatCode="0.0">
                  <c:v>11.952937657582893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ABAE-42A1-B9CD-CE1B28C363F2}"/>
            </c:ext>
          </c:extLst>
        </c:ser>
        <c:ser>
          <c:idx val="9"/>
          <c:order val="2"/>
          <c:tx>
            <c:strRef>
              <c:f>'Summary_Final (ex_auto MCA)'!$N$3</c:f>
              <c:strCache>
                <c:ptCount val="1"/>
                <c:pt idx="0">
                  <c:v>CH+CN+MX+STEEL&amp;ALU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Pt>
            <c:idx val="125"/>
            <c:marker>
              <c:symbol val="dash"/>
              <c:size val="6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ABAE-42A1-B9CD-CE1B28C363F2}"/>
              </c:ext>
            </c:extLst>
          </c:dPt>
          <c:dLbls>
            <c:dLbl>
              <c:idx val="125"/>
              <c:layout>
                <c:manualLayout>
                  <c:x val="-7.9092742452495035E-2"/>
                  <c:y val="-1.145468485503273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700"/>
                      <a:t>...</a:t>
                    </a:r>
                    <a:r>
                      <a:rPr lang="en-US" sz="700" i="1" u="sng"/>
                      <a:t>if</a:t>
                    </a:r>
                    <a:r>
                      <a:rPr lang="en-US" sz="700"/>
                      <a:t> exemptions</a:t>
                    </a:r>
                    <a:r>
                      <a:rPr lang="en-US" sz="700" baseline="0"/>
                      <a:t> on Canada &amp; Mexico autos are lifted</a:t>
                    </a:r>
                  </a:p>
                  <a:p>
                    <a:pPr>
                      <a:defRPr/>
                    </a:pPr>
                    <a:r>
                      <a:rPr lang="en-US" sz="1000" b="1" baseline="0"/>
                      <a:t>13.4</a:t>
                    </a:r>
                    <a:r>
                      <a:rPr lang="en-US" sz="700" b="1" baseline="0"/>
                      <a:t>%</a:t>
                    </a:r>
                  </a:p>
                  <a:p>
                    <a:pPr>
                      <a:defRPr/>
                    </a:pPr>
                    <a:endParaRPr lang="en-US" sz="70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89128149144046"/>
                      <c:h val="0.1105197233348672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E-ABAE-42A1-B9CD-CE1B28C363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'Summary_Final (ex_auto MCA)'!$N$14:$N$139</c:f>
              <c:numCache>
                <c:formatCode>General</c:formatCode>
                <c:ptCount val="126"/>
                <c:pt idx="125" formatCode="0.0">
                  <c:v>13.37062623242582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ABAE-42A1-B9CD-CE1B28C363F2}"/>
            </c:ext>
          </c:extLst>
        </c:ser>
        <c:ser>
          <c:idx val="7"/>
          <c:order val="3"/>
          <c:tx>
            <c:strRef>
              <c:f>'Summary_Final (ex_auto MCA)'!$P$3</c:f>
              <c:strCache>
                <c:ptCount val="1"/>
                <c:pt idx="0">
                  <c:v>CH+CN+MX+EU+STEEL &amp; ALU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25"/>
            <c:marker>
              <c:symbol val="dash"/>
              <c:size val="6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ABAE-42A1-B9CD-CE1B28C363F2}"/>
              </c:ext>
            </c:extLst>
          </c:dPt>
          <c:dLbls>
            <c:dLbl>
              <c:idx val="125"/>
              <c:layout>
                <c:manualLayout>
                  <c:x val="-8.8646779328207109E-2"/>
                  <c:y val="-1.5016122766994188E-3"/>
                </c:manualLayout>
              </c:layout>
              <c:tx>
                <c:rich>
                  <a:bodyPr/>
                  <a:lstStyle/>
                  <a:p>
                    <a:r>
                      <a:rPr lang="en-US" sz="700"/>
                      <a:t>...</a:t>
                    </a:r>
                    <a:r>
                      <a:rPr lang="en-US" sz="700" i="1" u="sng"/>
                      <a:t>if</a:t>
                    </a:r>
                    <a:r>
                      <a:rPr lang="en-US" sz="700" i="0" u="none"/>
                      <a:t> EU is</a:t>
                    </a:r>
                    <a:r>
                      <a:rPr lang="en-US" sz="700" i="0" u="none" baseline="0"/>
                      <a:t> hit with 25% tariffs</a:t>
                    </a:r>
                    <a:endParaRPr lang="en-US" sz="700"/>
                  </a:p>
                  <a:p>
                    <a:r>
                      <a:rPr lang="en-US" sz="1000" b="1"/>
                      <a:t>18.2</a:t>
                    </a:r>
                    <a:r>
                      <a:rPr lang="en-US" sz="700" b="1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1-ABAE-42A1-B9CD-CE1B28C363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'Summary_Final (ex_auto MCA)'!$P$14:$P$139</c:f>
              <c:numCache>
                <c:formatCode>General</c:formatCode>
                <c:ptCount val="126"/>
                <c:pt idx="125" formatCode="0.0">
                  <c:v>18.230792093193266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ABAE-42A1-B9CD-CE1B28C36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27919"/>
        <c:axId val="237828399"/>
      </c:lineChart>
      <c:dateAx>
        <c:axId val="2378279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7828399"/>
        <c:crosses val="autoZero"/>
        <c:auto val="0"/>
        <c:lblOffset val="100"/>
        <c:baseTimeUnit val="years"/>
        <c:majorUnit val="5"/>
        <c:majorTimeUnit val="years"/>
      </c:dateAx>
      <c:valAx>
        <c:axId val="237828399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7827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54973513669950291"/>
          <c:y val="8.4562700260825657E-2"/>
          <c:w val="0.45026486330049714"/>
          <c:h val="0.311235027185133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100" b="1"/>
              <a:t>United States: Average tariff</a:t>
            </a:r>
            <a:r>
              <a:rPr lang="fr-FR" sz="1100" b="1" baseline="0"/>
              <a:t> rate on imports, 1900-2025e</a:t>
            </a:r>
          </a:p>
          <a:p>
            <a:pPr>
              <a:defRPr/>
            </a:pPr>
            <a:r>
              <a:rPr lang="fr-FR" sz="1100" b="0" baseline="0"/>
              <a:t>%</a:t>
            </a:r>
            <a:endParaRPr lang="fr-FR" sz="11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0410812870231638E-2"/>
          <c:y val="9.5766504997425964E-2"/>
          <c:w val="0.9186528971942074"/>
          <c:h val="0.75647741934939616"/>
        </c:manualLayout>
      </c:layout>
      <c:areaChart>
        <c:grouping val="standard"/>
        <c:varyColors val="0"/>
        <c:ser>
          <c:idx val="0"/>
          <c:order val="0"/>
          <c:tx>
            <c:strRef>
              <c:f>'Summary_Final (ex_auto MCA)'!$E$3</c:f>
              <c:strCache>
                <c:ptCount val="1"/>
                <c:pt idx="0">
                  <c:v>Average tariff rate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cat>
            <c:numRef>
              <c:f>'Summary_Final (ex_auto MCA)'!$A$14:$A$139</c:f>
              <c:numCache>
                <c:formatCode>m/d/yyyy</c:formatCode>
                <c:ptCount val="126"/>
                <c:pt idx="0">
                  <c:v>366</c:v>
                </c:pt>
                <c:pt idx="1">
                  <c:v>731</c:v>
                </c:pt>
                <c:pt idx="2">
                  <c:v>1096</c:v>
                </c:pt>
                <c:pt idx="3">
                  <c:v>1461</c:v>
                </c:pt>
                <c:pt idx="4">
                  <c:v>1827</c:v>
                </c:pt>
                <c:pt idx="5">
                  <c:v>2192</c:v>
                </c:pt>
                <c:pt idx="6">
                  <c:v>2557</c:v>
                </c:pt>
                <c:pt idx="7">
                  <c:v>2922</c:v>
                </c:pt>
                <c:pt idx="8">
                  <c:v>3288</c:v>
                </c:pt>
                <c:pt idx="9">
                  <c:v>3653</c:v>
                </c:pt>
                <c:pt idx="10">
                  <c:v>4018</c:v>
                </c:pt>
                <c:pt idx="11">
                  <c:v>4383</c:v>
                </c:pt>
                <c:pt idx="12">
                  <c:v>4749</c:v>
                </c:pt>
                <c:pt idx="13">
                  <c:v>5114</c:v>
                </c:pt>
                <c:pt idx="14">
                  <c:v>5479</c:v>
                </c:pt>
                <c:pt idx="15">
                  <c:v>5844</c:v>
                </c:pt>
                <c:pt idx="16">
                  <c:v>6210</c:v>
                </c:pt>
                <c:pt idx="17">
                  <c:v>6575</c:v>
                </c:pt>
                <c:pt idx="18">
                  <c:v>6940</c:v>
                </c:pt>
                <c:pt idx="19">
                  <c:v>7305</c:v>
                </c:pt>
                <c:pt idx="20">
                  <c:v>7671</c:v>
                </c:pt>
                <c:pt idx="21">
                  <c:v>8036</c:v>
                </c:pt>
                <c:pt idx="22">
                  <c:v>8401</c:v>
                </c:pt>
                <c:pt idx="23">
                  <c:v>8766</c:v>
                </c:pt>
                <c:pt idx="24">
                  <c:v>9132</c:v>
                </c:pt>
                <c:pt idx="25">
                  <c:v>9497</c:v>
                </c:pt>
                <c:pt idx="26">
                  <c:v>9862</c:v>
                </c:pt>
                <c:pt idx="27">
                  <c:v>10227</c:v>
                </c:pt>
                <c:pt idx="28">
                  <c:v>10593</c:v>
                </c:pt>
                <c:pt idx="29">
                  <c:v>10958</c:v>
                </c:pt>
                <c:pt idx="30">
                  <c:v>11323</c:v>
                </c:pt>
                <c:pt idx="31">
                  <c:v>11688</c:v>
                </c:pt>
                <c:pt idx="32">
                  <c:v>12054</c:v>
                </c:pt>
                <c:pt idx="33">
                  <c:v>12419</c:v>
                </c:pt>
                <c:pt idx="34">
                  <c:v>12784</c:v>
                </c:pt>
                <c:pt idx="35">
                  <c:v>13149</c:v>
                </c:pt>
                <c:pt idx="36">
                  <c:v>13515</c:v>
                </c:pt>
                <c:pt idx="37">
                  <c:v>13880</c:v>
                </c:pt>
                <c:pt idx="38">
                  <c:v>14245</c:v>
                </c:pt>
                <c:pt idx="39">
                  <c:v>14610</c:v>
                </c:pt>
                <c:pt idx="40">
                  <c:v>14976</c:v>
                </c:pt>
                <c:pt idx="41">
                  <c:v>15341</c:v>
                </c:pt>
                <c:pt idx="42">
                  <c:v>15706</c:v>
                </c:pt>
                <c:pt idx="43">
                  <c:v>16071</c:v>
                </c:pt>
                <c:pt idx="44">
                  <c:v>16437</c:v>
                </c:pt>
                <c:pt idx="45">
                  <c:v>16802</c:v>
                </c:pt>
                <c:pt idx="46">
                  <c:v>17167</c:v>
                </c:pt>
                <c:pt idx="47">
                  <c:v>17532</c:v>
                </c:pt>
                <c:pt idx="48">
                  <c:v>17898</c:v>
                </c:pt>
                <c:pt idx="49">
                  <c:v>18263</c:v>
                </c:pt>
                <c:pt idx="50">
                  <c:v>18628</c:v>
                </c:pt>
                <c:pt idx="51">
                  <c:v>18993</c:v>
                </c:pt>
                <c:pt idx="52">
                  <c:v>19359</c:v>
                </c:pt>
                <c:pt idx="53">
                  <c:v>19724</c:v>
                </c:pt>
                <c:pt idx="54">
                  <c:v>20089</c:v>
                </c:pt>
                <c:pt idx="55">
                  <c:v>20454</c:v>
                </c:pt>
                <c:pt idx="56">
                  <c:v>20820</c:v>
                </c:pt>
                <c:pt idx="57">
                  <c:v>21185</c:v>
                </c:pt>
                <c:pt idx="58">
                  <c:v>21550</c:v>
                </c:pt>
                <c:pt idx="59">
                  <c:v>21915</c:v>
                </c:pt>
                <c:pt idx="60">
                  <c:v>22281</c:v>
                </c:pt>
                <c:pt idx="61">
                  <c:v>22646</c:v>
                </c:pt>
                <c:pt idx="62">
                  <c:v>23011</c:v>
                </c:pt>
                <c:pt idx="63">
                  <c:v>23376</c:v>
                </c:pt>
                <c:pt idx="64">
                  <c:v>23742</c:v>
                </c:pt>
                <c:pt idx="65">
                  <c:v>24107</c:v>
                </c:pt>
                <c:pt idx="66">
                  <c:v>24472</c:v>
                </c:pt>
                <c:pt idx="67">
                  <c:v>24837</c:v>
                </c:pt>
                <c:pt idx="68">
                  <c:v>25203</c:v>
                </c:pt>
                <c:pt idx="69">
                  <c:v>25568</c:v>
                </c:pt>
                <c:pt idx="70">
                  <c:v>25933</c:v>
                </c:pt>
                <c:pt idx="71">
                  <c:v>26298</c:v>
                </c:pt>
                <c:pt idx="72">
                  <c:v>26664</c:v>
                </c:pt>
                <c:pt idx="73">
                  <c:v>27029</c:v>
                </c:pt>
                <c:pt idx="74">
                  <c:v>27394</c:v>
                </c:pt>
                <c:pt idx="75">
                  <c:v>27759</c:v>
                </c:pt>
                <c:pt idx="76">
                  <c:v>28125</c:v>
                </c:pt>
                <c:pt idx="77">
                  <c:v>28490</c:v>
                </c:pt>
                <c:pt idx="78">
                  <c:v>28855</c:v>
                </c:pt>
                <c:pt idx="79">
                  <c:v>29220</c:v>
                </c:pt>
                <c:pt idx="80">
                  <c:v>29586</c:v>
                </c:pt>
                <c:pt idx="81">
                  <c:v>29951</c:v>
                </c:pt>
                <c:pt idx="82">
                  <c:v>30316</c:v>
                </c:pt>
                <c:pt idx="83">
                  <c:v>30681</c:v>
                </c:pt>
                <c:pt idx="84">
                  <c:v>31047</c:v>
                </c:pt>
                <c:pt idx="85">
                  <c:v>31412</c:v>
                </c:pt>
                <c:pt idx="86">
                  <c:v>31777</c:v>
                </c:pt>
                <c:pt idx="87">
                  <c:v>32142</c:v>
                </c:pt>
                <c:pt idx="88">
                  <c:v>32508</c:v>
                </c:pt>
                <c:pt idx="89">
                  <c:v>32873</c:v>
                </c:pt>
                <c:pt idx="90">
                  <c:v>33238</c:v>
                </c:pt>
                <c:pt idx="91">
                  <c:v>33603</c:v>
                </c:pt>
                <c:pt idx="92">
                  <c:v>33969</c:v>
                </c:pt>
                <c:pt idx="93">
                  <c:v>34334</c:v>
                </c:pt>
                <c:pt idx="94">
                  <c:v>34699</c:v>
                </c:pt>
                <c:pt idx="95">
                  <c:v>35064</c:v>
                </c:pt>
                <c:pt idx="96">
                  <c:v>35430</c:v>
                </c:pt>
                <c:pt idx="97">
                  <c:v>35795</c:v>
                </c:pt>
                <c:pt idx="98">
                  <c:v>36160</c:v>
                </c:pt>
                <c:pt idx="99">
                  <c:v>36525</c:v>
                </c:pt>
                <c:pt idx="100">
                  <c:v>36891</c:v>
                </c:pt>
                <c:pt idx="101">
                  <c:v>37256</c:v>
                </c:pt>
                <c:pt idx="102">
                  <c:v>37621</c:v>
                </c:pt>
                <c:pt idx="103">
                  <c:v>37986</c:v>
                </c:pt>
                <c:pt idx="104">
                  <c:v>38352</c:v>
                </c:pt>
                <c:pt idx="105">
                  <c:v>38717</c:v>
                </c:pt>
                <c:pt idx="106">
                  <c:v>39082</c:v>
                </c:pt>
                <c:pt idx="107">
                  <c:v>39447</c:v>
                </c:pt>
                <c:pt idx="108">
                  <c:v>39813</c:v>
                </c:pt>
                <c:pt idx="109">
                  <c:v>40178</c:v>
                </c:pt>
                <c:pt idx="110">
                  <c:v>40543</c:v>
                </c:pt>
                <c:pt idx="111">
                  <c:v>40908</c:v>
                </c:pt>
                <c:pt idx="112">
                  <c:v>41274</c:v>
                </c:pt>
                <c:pt idx="113">
                  <c:v>41639</c:v>
                </c:pt>
                <c:pt idx="114">
                  <c:v>42004</c:v>
                </c:pt>
                <c:pt idx="115">
                  <c:v>42369</c:v>
                </c:pt>
                <c:pt idx="116">
                  <c:v>42735</c:v>
                </c:pt>
                <c:pt idx="117">
                  <c:v>43100</c:v>
                </c:pt>
                <c:pt idx="118">
                  <c:v>43465</c:v>
                </c:pt>
                <c:pt idx="119">
                  <c:v>43830</c:v>
                </c:pt>
                <c:pt idx="120">
                  <c:v>44196</c:v>
                </c:pt>
                <c:pt idx="121">
                  <c:v>44561</c:v>
                </c:pt>
                <c:pt idx="122">
                  <c:v>44926</c:v>
                </c:pt>
                <c:pt idx="123">
                  <c:v>45291</c:v>
                </c:pt>
                <c:pt idx="124">
                  <c:v>45657</c:v>
                </c:pt>
                <c:pt idx="125">
                  <c:v>46022</c:v>
                </c:pt>
              </c:numCache>
            </c:numRef>
          </c:cat>
          <c:val>
            <c:numRef>
              <c:f>'Summary_Final (ex_auto MCA)'!$E$14:$E$139</c:f>
              <c:numCache>
                <c:formatCode>0.00</c:formatCode>
                <c:ptCount val="126"/>
                <c:pt idx="0">
                  <c:v>27.496661725980982</c:v>
                </c:pt>
                <c:pt idx="1">
                  <c:v>28.800650685906632</c:v>
                </c:pt>
                <c:pt idx="2">
                  <c:v>27.845262360051297</c:v>
                </c:pt>
                <c:pt idx="3">
                  <c:v>27.757053851343304</c:v>
                </c:pt>
                <c:pt idx="4">
                  <c:v>26.209536962911812</c:v>
                </c:pt>
                <c:pt idx="5">
                  <c:v>23.72309169749742</c:v>
                </c:pt>
                <c:pt idx="6">
                  <c:v>24.192652490732787</c:v>
                </c:pt>
                <c:pt idx="7">
                  <c:v>23.252899176347071</c:v>
                </c:pt>
                <c:pt idx="8">
                  <c:v>23.858337397442867</c:v>
                </c:pt>
                <c:pt idx="9">
                  <c:v>22.968738540091536</c:v>
                </c:pt>
                <c:pt idx="10">
                  <c:v>21.107885740435872</c:v>
                </c:pt>
                <c:pt idx="11">
                  <c:v>20.286463190756212</c:v>
                </c:pt>
                <c:pt idx="12">
                  <c:v>18.583209962924883</c:v>
                </c:pt>
                <c:pt idx="13">
                  <c:v>17.689021667084585</c:v>
                </c:pt>
                <c:pt idx="14">
                  <c:v>14.882440787641215</c:v>
                </c:pt>
                <c:pt idx="15">
                  <c:v>12.481724547527097</c:v>
                </c:pt>
                <c:pt idx="16">
                  <c:v>9.624723616061063</c:v>
                </c:pt>
                <c:pt idx="17">
                  <c:v>8.3104880737247022</c:v>
                </c:pt>
                <c:pt idx="18">
                  <c:v>5.8928333628618841</c:v>
                </c:pt>
                <c:pt idx="19">
                  <c:v>6.2036746512185044</c:v>
                </c:pt>
                <c:pt idx="20">
                  <c:v>6.3829341002226068</c:v>
                </c:pt>
                <c:pt idx="21">
                  <c:v>11.435744263785121</c:v>
                </c:pt>
                <c:pt idx="22">
                  <c:v>14.684103217771774</c:v>
                </c:pt>
                <c:pt idx="23">
                  <c:v>15.184862728641562</c:v>
                </c:pt>
                <c:pt idx="24">
                  <c:v>14.8886566039488</c:v>
                </c:pt>
                <c:pt idx="25">
                  <c:v>13.213247009614919</c:v>
                </c:pt>
                <c:pt idx="26">
                  <c:v>13.385545076809022</c:v>
                </c:pt>
                <c:pt idx="27">
                  <c:v>13.807988777566663</c:v>
                </c:pt>
                <c:pt idx="28">
                  <c:v>13.29765516240197</c:v>
                </c:pt>
                <c:pt idx="29">
                  <c:v>13.479942248278926</c:v>
                </c:pt>
                <c:pt idx="30">
                  <c:v>14.832163751891814</c:v>
                </c:pt>
                <c:pt idx="31">
                  <c:v>17.753363132076107</c:v>
                </c:pt>
                <c:pt idx="32">
                  <c:v>19.59107775831583</c:v>
                </c:pt>
                <c:pt idx="33">
                  <c:v>19.796121877470757</c:v>
                </c:pt>
                <c:pt idx="34">
                  <c:v>18.40876819908032</c:v>
                </c:pt>
                <c:pt idx="35">
                  <c:v>17.52121849718354</c:v>
                </c:pt>
                <c:pt idx="36">
                  <c:v>16.837082200037376</c:v>
                </c:pt>
                <c:pt idx="37">
                  <c:v>15.632296870410903</c:v>
                </c:pt>
                <c:pt idx="38">
                  <c:v>15.45810884560305</c:v>
                </c:pt>
                <c:pt idx="39">
                  <c:v>14.412114763022171</c:v>
                </c:pt>
                <c:pt idx="40">
                  <c:v>12.505077428821531</c:v>
                </c:pt>
                <c:pt idx="41">
                  <c:v>13.586506821636807</c:v>
                </c:pt>
                <c:pt idx="42">
                  <c:v>11.559554180952846</c:v>
                </c:pt>
                <c:pt idx="43">
                  <c:v>11.572261663959155</c:v>
                </c:pt>
                <c:pt idx="44">
                  <c:v>9.8535158894193877</c:v>
                </c:pt>
                <c:pt idx="45">
                  <c:v>9.5526196157683767</c:v>
                </c:pt>
                <c:pt idx="46">
                  <c:v>10.321476026140225</c:v>
                </c:pt>
                <c:pt idx="47">
                  <c:v>7.8596853231576542</c:v>
                </c:pt>
                <c:pt idx="48">
                  <c:v>5.8854923384440454</c:v>
                </c:pt>
                <c:pt idx="49">
                  <c:v>5.6782682306679373</c:v>
                </c:pt>
                <c:pt idx="50">
                  <c:v>6.057600740791405</c:v>
                </c:pt>
                <c:pt idx="51">
                  <c:v>5.5787087068154078</c:v>
                </c:pt>
                <c:pt idx="52">
                  <c:v>5.3475991058754522</c:v>
                </c:pt>
                <c:pt idx="53">
                  <c:v>5.5456473125653591</c:v>
                </c:pt>
                <c:pt idx="54">
                  <c:v>5.4391139738329448</c:v>
                </c:pt>
                <c:pt idx="55">
                  <c:v>5.9062501571212369</c:v>
                </c:pt>
                <c:pt idx="56">
                  <c:v>5.906383374480165</c:v>
                </c:pt>
                <c:pt idx="57">
                  <c:v>5.9988235299568222</c:v>
                </c:pt>
                <c:pt idx="58">
                  <c:v>6.5321216516062055</c:v>
                </c:pt>
                <c:pt idx="59">
                  <c:v>7.1163719404887207</c:v>
                </c:pt>
                <c:pt idx="60">
                  <c:v>7.2340582832852993</c:v>
                </c:pt>
                <c:pt idx="61">
                  <c:v>7.1822978629105467</c:v>
                </c:pt>
                <c:pt idx="62">
                  <c:v>7.599016753550214</c:v>
                </c:pt>
                <c:pt idx="63">
                  <c:v>7.4223133620352781</c:v>
                </c:pt>
                <c:pt idx="64">
                  <c:v>7.3671665378870488</c:v>
                </c:pt>
                <c:pt idx="65">
                  <c:v>7.6258504734298374</c:v>
                </c:pt>
                <c:pt idx="66">
                  <c:v>7.5719862114716712</c:v>
                </c:pt>
                <c:pt idx="67">
                  <c:v>7.5430152010149225</c:v>
                </c:pt>
                <c:pt idx="68">
                  <c:v>7.0958945008180079</c:v>
                </c:pt>
                <c:pt idx="69">
                  <c:v>7.1122064878135172</c:v>
                </c:pt>
                <c:pt idx="70">
                  <c:v>6.4979711913751865</c:v>
                </c:pt>
                <c:pt idx="71">
                  <c:v>6.077342826000641</c:v>
                </c:pt>
                <c:pt idx="72">
                  <c:v>5.6504024524300807</c:v>
                </c:pt>
                <c:pt idx="73">
                  <c:v>5.0373445391590579</c:v>
                </c:pt>
                <c:pt idx="74">
                  <c:v>3.7672408110596871</c:v>
                </c:pt>
                <c:pt idx="75">
                  <c:v>3.9161062699171549</c:v>
                </c:pt>
                <c:pt idx="76">
                  <c:v>3.85953885453051</c:v>
                </c:pt>
                <c:pt idx="77">
                  <c:v>3.7292410814756574</c:v>
                </c:pt>
                <c:pt idx="78">
                  <c:v>3.9783172684123334</c:v>
                </c:pt>
                <c:pt idx="79">
                  <c:v>3.4939855065879759</c:v>
                </c:pt>
                <c:pt idx="80">
                  <c:v>3.102986325095543</c:v>
                </c:pt>
                <c:pt idx="81">
                  <c:v>3.4383429303734476</c:v>
                </c:pt>
                <c:pt idx="82">
                  <c:v>3.5834407980576444</c:v>
                </c:pt>
                <c:pt idx="83">
                  <c:v>3.6738434967644715</c:v>
                </c:pt>
                <c:pt idx="84">
                  <c:v>3.728341414075421</c:v>
                </c:pt>
                <c:pt idx="85">
                  <c:v>3.8034784428552029</c:v>
                </c:pt>
                <c:pt idx="86">
                  <c:v>3.6109789480667747</c:v>
                </c:pt>
                <c:pt idx="87">
                  <c:v>3.4600460946210521</c:v>
                </c:pt>
                <c:pt idx="88">
                  <c:v>3.4438160838496232</c:v>
                </c:pt>
                <c:pt idx="89">
                  <c:v>3.4393155042485546</c:v>
                </c:pt>
                <c:pt idx="90">
                  <c:v>3.3298813440032786</c:v>
                </c:pt>
                <c:pt idx="91">
                  <c:v>3.3527867120100572</c:v>
                </c:pt>
                <c:pt idx="92">
                  <c:v>3.2724699131110779</c:v>
                </c:pt>
                <c:pt idx="93">
                  <c:v>3.1892329644189545</c:v>
                </c:pt>
                <c:pt idx="94">
                  <c:v>3.0167063068725546</c:v>
                </c:pt>
                <c:pt idx="95">
                  <c:v>2.514225653056068</c:v>
                </c:pt>
                <c:pt idx="96">
                  <c:v>2.2777993490589319</c:v>
                </c:pt>
                <c:pt idx="97">
                  <c:v>2.1368188814584288</c:v>
                </c:pt>
                <c:pt idx="98">
                  <c:v>2.0129265980303361</c:v>
                </c:pt>
                <c:pt idx="99">
                  <c:v>1.814809869446679</c:v>
                </c:pt>
                <c:pt idx="100">
                  <c:v>1.6388475514870893</c:v>
                </c:pt>
                <c:pt idx="101">
                  <c:v>1.643848230976088</c:v>
                </c:pt>
                <c:pt idx="102">
                  <c:v>1.6525579681785241</c:v>
                </c:pt>
                <c:pt idx="103">
                  <c:v>1.5887460265726543</c:v>
                </c:pt>
                <c:pt idx="104">
                  <c:v>1.4579664073358074</c:v>
                </c:pt>
                <c:pt idx="105">
                  <c:v>1.3970138370358041</c:v>
                </c:pt>
                <c:pt idx="106">
                  <c:v>1.3635927819903855</c:v>
                </c:pt>
                <c:pt idx="107">
                  <c:v>1.3451280833481007</c:v>
                </c:pt>
                <c:pt idx="108">
                  <c:v>1.2336092674440646</c:v>
                </c:pt>
                <c:pt idx="109">
                  <c:v>1.3668811074513545</c:v>
                </c:pt>
                <c:pt idx="110">
                  <c:v>1.3639361696290715</c:v>
                </c:pt>
                <c:pt idx="111">
                  <c:v>1.3088296199623002</c:v>
                </c:pt>
                <c:pt idx="112">
                  <c:v>1.3271128523363882</c:v>
                </c:pt>
                <c:pt idx="113">
                  <c:v>1.3890170834263482</c:v>
                </c:pt>
                <c:pt idx="114">
                  <c:v>1.3975594273082952</c:v>
                </c:pt>
                <c:pt idx="115">
                  <c:v>1.5198363393077319</c:v>
                </c:pt>
                <c:pt idx="116">
                  <c:v>1.4838226603915601</c:v>
                </c:pt>
                <c:pt idx="117">
                  <c:v>1.415521359729123</c:v>
                </c:pt>
                <c:pt idx="118">
                  <c:v>1.8219602114000044</c:v>
                </c:pt>
                <c:pt idx="119">
                  <c:v>2.6753604792128218</c:v>
                </c:pt>
                <c:pt idx="120">
                  <c:v>2.7811815660849812</c:v>
                </c:pt>
                <c:pt idx="121">
                  <c:v>2.9919190032718692</c:v>
                </c:pt>
                <c:pt idx="122">
                  <c:v>2.772197530677877</c:v>
                </c:pt>
                <c:pt idx="123">
                  <c:v>2.3463545588844608</c:v>
                </c:pt>
                <c:pt idx="124">
                  <c:v>2.336061990454843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0-4A39-9B48-367948A93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827919"/>
        <c:axId val="237828399"/>
      </c:areaChart>
      <c:barChart>
        <c:barDir val="col"/>
        <c:grouping val="stacked"/>
        <c:varyColors val="0"/>
        <c:ser>
          <c:idx val="2"/>
          <c:order val="4"/>
          <c:tx>
            <c:strRef>
              <c:f>'Summary_Final (ex_auto MCA)'!$R$3</c:f>
              <c:strCache>
                <c:ptCount val="1"/>
                <c:pt idx="0">
                  <c:v>Baseline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DA0-4A39-9B48-367948A93432}"/>
              </c:ext>
            </c:extLst>
          </c:dPt>
          <c:dPt>
            <c:idx val="13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DA0-4A39-9B48-367948A93432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MCA)'!$R$14:$R$139</c:f>
              <c:numCache>
                <c:formatCode>General</c:formatCode>
                <c:ptCount val="126"/>
                <c:pt idx="125" formatCode="0.0">
                  <c:v>2.336061990454843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A0-4A39-9B48-367948A93432}"/>
            </c:ext>
          </c:extLst>
        </c:ser>
        <c:ser>
          <c:idx val="3"/>
          <c:order val="5"/>
          <c:tx>
            <c:strRef>
              <c:f>'Summary_Final (ex_auto MCA)'!$S$3</c:f>
              <c:strCache>
                <c:ptCount val="1"/>
                <c:pt idx="0">
                  <c:v>… with 25% Canada tariffs*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DA0-4A39-9B48-367948A93432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MCA)'!$S$14:$S$139</c:f>
              <c:numCache>
                <c:formatCode>General</c:formatCode>
                <c:ptCount val="126"/>
                <c:pt idx="125" formatCode="0.0">
                  <c:v>2.2051579927452507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DA0-4A39-9B48-367948A93432}"/>
            </c:ext>
          </c:extLst>
        </c:ser>
        <c:ser>
          <c:idx val="4"/>
          <c:order val="6"/>
          <c:tx>
            <c:strRef>
              <c:f>'Summary_Final (ex_auto MCA)'!$U$3</c:f>
              <c:strCache>
                <c:ptCount val="1"/>
                <c:pt idx="0">
                  <c:v>… with 25% Mexico tariffs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DA0-4A39-9B48-367948A93432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MCA)'!$U$14:$U$139</c:f>
              <c:numCache>
                <c:formatCode>General</c:formatCode>
                <c:ptCount val="126"/>
                <c:pt idx="125" formatCode="0.0">
                  <c:v>2.8834283142862778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DA0-4A39-9B48-367948A93432}"/>
            </c:ext>
          </c:extLst>
        </c:ser>
        <c:ser>
          <c:idx val="5"/>
          <c:order val="7"/>
          <c:tx>
            <c:strRef>
              <c:f>'Summary_Final (ex_auto MCA)'!$W$3</c:f>
              <c:strCache>
                <c:ptCount val="1"/>
                <c:pt idx="0">
                  <c:v>… with 10% on China (Feb. 4)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DA0-4A39-9B48-367948A93432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MCA)'!$W$14:$W$139</c:f>
              <c:numCache>
                <c:formatCode>General</c:formatCode>
                <c:ptCount val="126"/>
                <c:pt idx="125" formatCode="0.0">
                  <c:v>1.3434195488910177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DA0-4A39-9B48-367948A93432}"/>
            </c:ext>
          </c:extLst>
        </c:ser>
        <c:ser>
          <c:idx val="6"/>
          <c:order val="8"/>
          <c:tx>
            <c:strRef>
              <c:f>'Summary_Final (ex_auto MCA)'!$X$3</c:f>
              <c:strCache>
                <c:ptCount val="1"/>
                <c:pt idx="0">
                  <c:v>… with 10% on China (Mar. 4)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>
                  <a:lumMod val="40000"/>
                  <a:lumOff val="60000"/>
                </a:schemeClr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3DA0-4A39-9B48-367948A93432}"/>
              </c:ext>
            </c:extLst>
          </c:dPt>
          <c:dPt>
            <c:idx val="13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3DA0-4A39-9B48-367948A93432}"/>
              </c:ext>
            </c:extLst>
          </c:dPt>
          <c:val>
            <c:numRef>
              <c:f>'Summary_Final (ex_auto MCA)'!$X$14:$X$139</c:f>
              <c:numCache>
                <c:formatCode>General</c:formatCode>
                <c:ptCount val="126"/>
                <c:pt idx="125" formatCode="0.0">
                  <c:v>1.3434195488910161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DA0-4A39-9B48-367948A93432}"/>
            </c:ext>
          </c:extLst>
        </c:ser>
        <c:ser>
          <c:idx val="12"/>
          <c:order val="9"/>
          <c:tx>
            <c:strRef>
              <c:f>'Summary_Final (ex_auto MCA)'!$Z$3</c:f>
              <c:strCache>
                <c:ptCount val="1"/>
                <c:pt idx="0">
                  <c:v>… with 25% steel &amp; aluminum</c:v>
                </c:pt>
              </c:strCache>
            </c:strRef>
          </c:tx>
          <c:spPr>
            <a:solidFill>
              <a:schemeClr val="accent3"/>
            </a:solidFill>
            <a:ln w="25400">
              <a:solidFill>
                <a:schemeClr val="accent3"/>
              </a:solidFill>
            </a:ln>
            <a:effectLst/>
          </c:spPr>
          <c:invertIfNegative val="0"/>
          <c:val>
            <c:numRef>
              <c:f>'Summary_Final (ex_auto MCA)'!$Z$14:$Z$139</c:f>
              <c:numCache>
                <c:formatCode>General</c:formatCode>
                <c:ptCount val="126"/>
                <c:pt idx="125" formatCode="0.0">
                  <c:v>1.8414502623144888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DA0-4A39-9B48-367948A93432}"/>
            </c:ext>
          </c:extLst>
        </c:ser>
        <c:ser>
          <c:idx val="10"/>
          <c:order val="10"/>
          <c:tx>
            <c:strRef>
              <c:f>'Summary_Final (ex_auto MCA)'!$T$3</c:f>
              <c:strCache>
                <c:ptCount val="1"/>
                <c:pt idx="0">
                  <c:v>… with tariffs on Canada autos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val>
            <c:numRef>
              <c:f>'Summary_Final (ex_auto MCA)'!$T$14:$T$139</c:f>
              <c:numCache>
                <c:formatCode>General</c:formatCode>
                <c:ptCount val="126"/>
                <c:pt idx="125" formatCode="0.0">
                  <c:v>0.39203148616891381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DA0-4A39-9B48-367948A93432}"/>
            </c:ext>
          </c:extLst>
        </c:ser>
        <c:ser>
          <c:idx val="11"/>
          <c:order val="11"/>
          <c:tx>
            <c:strRef>
              <c:f>'Summary_Final (ex_auto MCA)'!$V$3</c:f>
              <c:strCache>
                <c:ptCount val="1"/>
                <c:pt idx="0">
                  <c:v>… with tariffs on Mexico autos</c:v>
                </c:pt>
              </c:strCache>
            </c:strRef>
          </c:tx>
          <c:spPr>
            <a:solidFill>
              <a:srgbClr val="9FE0D2"/>
            </a:solidFill>
            <a:ln w="25400">
              <a:solidFill>
                <a:srgbClr val="9FE0D2"/>
              </a:solidFill>
            </a:ln>
            <a:effectLst/>
          </c:spPr>
          <c:invertIfNegative val="0"/>
          <c:val>
            <c:numRef>
              <c:f>'Summary_Final (ex_auto MCA)'!$V$14:$V$139</c:f>
              <c:numCache>
                <c:formatCode>General</c:formatCode>
                <c:ptCount val="126"/>
                <c:pt idx="125" formatCode="0.0">
                  <c:v>1.025657088674012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DA0-4A39-9B48-367948A93432}"/>
            </c:ext>
          </c:extLst>
        </c:ser>
        <c:ser>
          <c:idx val="8"/>
          <c:order val="12"/>
          <c:tx>
            <c:strRef>
              <c:f>'Summary_Final (ex_auto MCA)'!$Y$3</c:f>
              <c:strCache>
                <c:ptCount val="1"/>
                <c:pt idx="0">
                  <c:v>… with potential 25% EU tariffs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3DA0-4A39-9B48-367948A93432}"/>
              </c:ext>
            </c:extLst>
          </c:dPt>
          <c:val>
            <c:numRef>
              <c:f>'Summary_Final (ex_auto MCA)'!$Y$14:$Y$139</c:f>
              <c:numCache>
                <c:formatCode>General</c:formatCode>
                <c:ptCount val="126"/>
                <c:pt idx="125" formatCode="0.0">
                  <c:v>4.8601658607674461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DA0-4A39-9B48-367948A93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37827919"/>
        <c:axId val="237828399"/>
      </c:barChart>
      <c:lineChart>
        <c:grouping val="standard"/>
        <c:varyColors val="0"/>
        <c:ser>
          <c:idx val="1"/>
          <c:order val="1"/>
          <c:tx>
            <c:strRef>
              <c:f>'Summary_Final (ex_auto MCA)'!$L$3</c:f>
              <c:strCache>
                <c:ptCount val="1"/>
                <c:pt idx="0">
                  <c:v>CH+CN+MX+STEEL&amp;ALU (no auto)</c:v>
                </c:pt>
              </c:strCache>
            </c:strRef>
          </c:tx>
          <c:spPr>
            <a:ln w="28575" cap="rnd">
              <a:noFill/>
              <a:prstDash val="sysDot"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>
                    <a:alpha val="98000"/>
                  </a:schemeClr>
                </a:solidFill>
                <a:prstDash val="sysDot"/>
              </a:ln>
              <a:effectLst/>
            </c:spPr>
          </c:marker>
          <c:dPt>
            <c:idx val="125"/>
            <c:marker>
              <c:symbol val="dash"/>
              <c:size val="6"/>
              <c:spPr>
                <a:solidFill>
                  <a:schemeClr val="tx1"/>
                </a:solidFill>
                <a:ln w="9525">
                  <a:solidFill>
                    <a:schemeClr val="tx1">
                      <a:alpha val="98000"/>
                    </a:schemeClr>
                  </a:solidFill>
                  <a:prstDash val="solid"/>
                </a:ln>
                <a:effectLst/>
              </c:spPr>
            </c:marker>
            <c:bubble3D val="0"/>
            <c:spPr>
              <a:ln w="28575" cap="rnd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3DA0-4A39-9B48-367948A93432}"/>
              </c:ext>
            </c:extLst>
          </c:dPt>
          <c:dPt>
            <c:idx val="134"/>
            <c:marker>
              <c:symbol val="circle"/>
              <c:size val="8"/>
              <c:spPr>
                <a:solidFill>
                  <a:schemeClr val="tx1"/>
                </a:solidFill>
                <a:ln w="9525">
                  <a:solidFill>
                    <a:schemeClr val="tx1">
                      <a:alpha val="98000"/>
                    </a:schemeClr>
                  </a:solidFill>
                  <a:prstDash val="sysDot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C-3DA0-4A39-9B48-367948A93432}"/>
              </c:ext>
            </c:extLst>
          </c:dPt>
          <c:dLbls>
            <c:dLbl>
              <c:idx val="125"/>
              <c:layout>
                <c:manualLayout>
                  <c:x val="-2.6751926028772292E-2"/>
                  <c:y val="7.081912104448945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/>
                      <a:t>Esimated level of tariffs with  measures already</a:t>
                    </a:r>
                    <a:r>
                      <a:rPr lang="en-US" baseline="0"/>
                      <a:t> </a:t>
                    </a:r>
                    <a:r>
                      <a:rPr lang="en-US"/>
                      <a:t>implemented </a:t>
                    </a:r>
                  </a:p>
                  <a:p>
                    <a:pPr>
                      <a:defRPr sz="700"/>
                    </a:pPr>
                    <a:r>
                      <a:rPr lang="en-US" sz="1000" b="1"/>
                      <a:t>11.9</a:t>
                    </a:r>
                    <a:r>
                      <a:rPr lang="en-US" sz="700" b="1"/>
                      <a:t>%</a:t>
                    </a:r>
                    <a:r>
                      <a:rPr lang="en-US" sz="1000" b="1"/>
                      <a:t> 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234922391023221"/>
                      <c:h val="8.893425984093812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B-3DA0-4A39-9B48-367948A93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  <a:headEnd type="none" w="med" len="med"/>
                      <a:tailEnd type="none" w="med" len="med"/>
                    </a:ln>
                    <a:effectLst/>
                  </c:spPr>
                </c15:leaderLines>
              </c:ext>
            </c:extLst>
          </c:dLbls>
          <c:cat>
            <c:numRef>
              <c:f>'Summary_Final (ex_auto MCA)'!$A$14:$A$139</c:f>
              <c:numCache>
                <c:formatCode>m/d/yyyy</c:formatCode>
                <c:ptCount val="126"/>
                <c:pt idx="0">
                  <c:v>366</c:v>
                </c:pt>
                <c:pt idx="1">
                  <c:v>731</c:v>
                </c:pt>
                <c:pt idx="2">
                  <c:v>1096</c:v>
                </c:pt>
                <c:pt idx="3">
                  <c:v>1461</c:v>
                </c:pt>
                <c:pt idx="4">
                  <c:v>1827</c:v>
                </c:pt>
                <c:pt idx="5">
                  <c:v>2192</c:v>
                </c:pt>
                <c:pt idx="6">
                  <c:v>2557</c:v>
                </c:pt>
                <c:pt idx="7">
                  <c:v>2922</c:v>
                </c:pt>
                <c:pt idx="8">
                  <c:v>3288</c:v>
                </c:pt>
                <c:pt idx="9">
                  <c:v>3653</c:v>
                </c:pt>
                <c:pt idx="10">
                  <c:v>4018</c:v>
                </c:pt>
                <c:pt idx="11">
                  <c:v>4383</c:v>
                </c:pt>
                <c:pt idx="12">
                  <c:v>4749</c:v>
                </c:pt>
                <c:pt idx="13">
                  <c:v>5114</c:v>
                </c:pt>
                <c:pt idx="14">
                  <c:v>5479</c:v>
                </c:pt>
                <c:pt idx="15">
                  <c:v>5844</c:v>
                </c:pt>
                <c:pt idx="16">
                  <c:v>6210</c:v>
                </c:pt>
                <c:pt idx="17">
                  <c:v>6575</c:v>
                </c:pt>
                <c:pt idx="18">
                  <c:v>6940</c:v>
                </c:pt>
                <c:pt idx="19">
                  <c:v>7305</c:v>
                </c:pt>
                <c:pt idx="20">
                  <c:v>7671</c:v>
                </c:pt>
                <c:pt idx="21">
                  <c:v>8036</c:v>
                </c:pt>
                <c:pt idx="22">
                  <c:v>8401</c:v>
                </c:pt>
                <c:pt idx="23">
                  <c:v>8766</c:v>
                </c:pt>
                <c:pt idx="24">
                  <c:v>9132</c:v>
                </c:pt>
                <c:pt idx="25">
                  <c:v>9497</c:v>
                </c:pt>
                <c:pt idx="26">
                  <c:v>9862</c:v>
                </c:pt>
                <c:pt idx="27">
                  <c:v>10227</c:v>
                </c:pt>
                <c:pt idx="28">
                  <c:v>10593</c:v>
                </c:pt>
                <c:pt idx="29">
                  <c:v>10958</c:v>
                </c:pt>
                <c:pt idx="30">
                  <c:v>11323</c:v>
                </c:pt>
                <c:pt idx="31">
                  <c:v>11688</c:v>
                </c:pt>
                <c:pt idx="32">
                  <c:v>12054</c:v>
                </c:pt>
                <c:pt idx="33">
                  <c:v>12419</c:v>
                </c:pt>
                <c:pt idx="34">
                  <c:v>12784</c:v>
                </c:pt>
                <c:pt idx="35">
                  <c:v>13149</c:v>
                </c:pt>
                <c:pt idx="36">
                  <c:v>13515</c:v>
                </c:pt>
                <c:pt idx="37">
                  <c:v>13880</c:v>
                </c:pt>
                <c:pt idx="38">
                  <c:v>14245</c:v>
                </c:pt>
                <c:pt idx="39">
                  <c:v>14610</c:v>
                </c:pt>
                <c:pt idx="40">
                  <c:v>14976</c:v>
                </c:pt>
                <c:pt idx="41">
                  <c:v>15341</c:v>
                </c:pt>
                <c:pt idx="42">
                  <c:v>15706</c:v>
                </c:pt>
                <c:pt idx="43">
                  <c:v>16071</c:v>
                </c:pt>
                <c:pt idx="44">
                  <c:v>16437</c:v>
                </c:pt>
                <c:pt idx="45">
                  <c:v>16802</c:v>
                </c:pt>
                <c:pt idx="46">
                  <c:v>17167</c:v>
                </c:pt>
                <c:pt idx="47">
                  <c:v>17532</c:v>
                </c:pt>
                <c:pt idx="48">
                  <c:v>17898</c:v>
                </c:pt>
                <c:pt idx="49">
                  <c:v>18263</c:v>
                </c:pt>
                <c:pt idx="50">
                  <c:v>18628</c:v>
                </c:pt>
                <c:pt idx="51">
                  <c:v>18993</c:v>
                </c:pt>
                <c:pt idx="52">
                  <c:v>19359</c:v>
                </c:pt>
                <c:pt idx="53">
                  <c:v>19724</c:v>
                </c:pt>
                <c:pt idx="54">
                  <c:v>20089</c:v>
                </c:pt>
                <c:pt idx="55">
                  <c:v>20454</c:v>
                </c:pt>
                <c:pt idx="56">
                  <c:v>20820</c:v>
                </c:pt>
                <c:pt idx="57">
                  <c:v>21185</c:v>
                </c:pt>
                <c:pt idx="58">
                  <c:v>21550</c:v>
                </c:pt>
                <c:pt idx="59">
                  <c:v>21915</c:v>
                </c:pt>
                <c:pt idx="60">
                  <c:v>22281</c:v>
                </c:pt>
                <c:pt idx="61">
                  <c:v>22646</c:v>
                </c:pt>
                <c:pt idx="62">
                  <c:v>23011</c:v>
                </c:pt>
                <c:pt idx="63">
                  <c:v>23376</c:v>
                </c:pt>
                <c:pt idx="64">
                  <c:v>23742</c:v>
                </c:pt>
                <c:pt idx="65">
                  <c:v>24107</c:v>
                </c:pt>
                <c:pt idx="66">
                  <c:v>24472</c:v>
                </c:pt>
                <c:pt idx="67">
                  <c:v>24837</c:v>
                </c:pt>
                <c:pt idx="68">
                  <c:v>25203</c:v>
                </c:pt>
                <c:pt idx="69">
                  <c:v>25568</c:v>
                </c:pt>
                <c:pt idx="70">
                  <c:v>25933</c:v>
                </c:pt>
                <c:pt idx="71">
                  <c:v>26298</c:v>
                </c:pt>
                <c:pt idx="72">
                  <c:v>26664</c:v>
                </c:pt>
                <c:pt idx="73">
                  <c:v>27029</c:v>
                </c:pt>
                <c:pt idx="74">
                  <c:v>27394</c:v>
                </c:pt>
                <c:pt idx="75">
                  <c:v>27759</c:v>
                </c:pt>
                <c:pt idx="76">
                  <c:v>28125</c:v>
                </c:pt>
                <c:pt idx="77">
                  <c:v>28490</c:v>
                </c:pt>
                <c:pt idx="78">
                  <c:v>28855</c:v>
                </c:pt>
                <c:pt idx="79">
                  <c:v>29220</c:v>
                </c:pt>
                <c:pt idx="80">
                  <c:v>29586</c:v>
                </c:pt>
                <c:pt idx="81">
                  <c:v>29951</c:v>
                </c:pt>
                <c:pt idx="82">
                  <c:v>30316</c:v>
                </c:pt>
                <c:pt idx="83">
                  <c:v>30681</c:v>
                </c:pt>
                <c:pt idx="84">
                  <c:v>31047</c:v>
                </c:pt>
                <c:pt idx="85">
                  <c:v>31412</c:v>
                </c:pt>
                <c:pt idx="86">
                  <c:v>31777</c:v>
                </c:pt>
                <c:pt idx="87">
                  <c:v>32142</c:v>
                </c:pt>
                <c:pt idx="88">
                  <c:v>32508</c:v>
                </c:pt>
                <c:pt idx="89">
                  <c:v>32873</c:v>
                </c:pt>
                <c:pt idx="90">
                  <c:v>33238</c:v>
                </c:pt>
                <c:pt idx="91">
                  <c:v>33603</c:v>
                </c:pt>
                <c:pt idx="92">
                  <c:v>33969</c:v>
                </c:pt>
                <c:pt idx="93">
                  <c:v>34334</c:v>
                </c:pt>
                <c:pt idx="94">
                  <c:v>34699</c:v>
                </c:pt>
                <c:pt idx="95">
                  <c:v>35064</c:v>
                </c:pt>
                <c:pt idx="96">
                  <c:v>35430</c:v>
                </c:pt>
                <c:pt idx="97">
                  <c:v>35795</c:v>
                </c:pt>
                <c:pt idx="98">
                  <c:v>36160</c:v>
                </c:pt>
                <c:pt idx="99">
                  <c:v>36525</c:v>
                </c:pt>
                <c:pt idx="100">
                  <c:v>36891</c:v>
                </c:pt>
                <c:pt idx="101">
                  <c:v>37256</c:v>
                </c:pt>
                <c:pt idx="102">
                  <c:v>37621</c:v>
                </c:pt>
                <c:pt idx="103">
                  <c:v>37986</c:v>
                </c:pt>
                <c:pt idx="104">
                  <c:v>38352</c:v>
                </c:pt>
                <c:pt idx="105">
                  <c:v>38717</c:v>
                </c:pt>
                <c:pt idx="106">
                  <c:v>39082</c:v>
                </c:pt>
                <c:pt idx="107">
                  <c:v>39447</c:v>
                </c:pt>
                <c:pt idx="108">
                  <c:v>39813</c:v>
                </c:pt>
                <c:pt idx="109">
                  <c:v>40178</c:v>
                </c:pt>
                <c:pt idx="110">
                  <c:v>40543</c:v>
                </c:pt>
                <c:pt idx="111">
                  <c:v>40908</c:v>
                </c:pt>
                <c:pt idx="112">
                  <c:v>41274</c:v>
                </c:pt>
                <c:pt idx="113">
                  <c:v>41639</c:v>
                </c:pt>
                <c:pt idx="114">
                  <c:v>42004</c:v>
                </c:pt>
                <c:pt idx="115">
                  <c:v>42369</c:v>
                </c:pt>
                <c:pt idx="116">
                  <c:v>42735</c:v>
                </c:pt>
                <c:pt idx="117">
                  <c:v>43100</c:v>
                </c:pt>
                <c:pt idx="118">
                  <c:v>43465</c:v>
                </c:pt>
                <c:pt idx="119">
                  <c:v>43830</c:v>
                </c:pt>
                <c:pt idx="120">
                  <c:v>44196</c:v>
                </c:pt>
                <c:pt idx="121">
                  <c:v>44561</c:v>
                </c:pt>
                <c:pt idx="122">
                  <c:v>44926</c:v>
                </c:pt>
                <c:pt idx="123">
                  <c:v>45291</c:v>
                </c:pt>
                <c:pt idx="124">
                  <c:v>45657</c:v>
                </c:pt>
                <c:pt idx="125">
                  <c:v>46022</c:v>
                </c:pt>
              </c:numCache>
            </c:numRef>
          </c:cat>
          <c:val>
            <c:numRef>
              <c:f>'Summary_Final (ex_auto MCA)'!$L$14:$L$139</c:f>
              <c:numCache>
                <c:formatCode>General</c:formatCode>
                <c:ptCount val="126"/>
                <c:pt idx="125" formatCode="0.0">
                  <c:v>11.952937657582893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3DA0-4A39-9B48-367948A93432}"/>
            </c:ext>
          </c:extLst>
        </c:ser>
        <c:ser>
          <c:idx val="9"/>
          <c:order val="2"/>
          <c:tx>
            <c:strRef>
              <c:f>'Summary_Final (ex_auto MCA)'!$N$3</c:f>
              <c:strCache>
                <c:ptCount val="1"/>
                <c:pt idx="0">
                  <c:v>CH+CN+MX+STEEL&amp;ALU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Pt>
            <c:idx val="125"/>
            <c:marker>
              <c:symbol val="dash"/>
              <c:size val="6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3DA0-4A39-9B48-367948A93432}"/>
              </c:ext>
            </c:extLst>
          </c:dPt>
          <c:dLbls>
            <c:dLbl>
              <c:idx val="125"/>
              <c:layout>
                <c:manualLayout>
                  <c:x val="-7.9092742452495035E-2"/>
                  <c:y val="-1.145468485503273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700"/>
                      <a:t>...</a:t>
                    </a:r>
                    <a:r>
                      <a:rPr lang="en-US" sz="700" i="1" u="sng"/>
                      <a:t>if</a:t>
                    </a:r>
                    <a:r>
                      <a:rPr lang="en-US" sz="700"/>
                      <a:t> exemptions</a:t>
                    </a:r>
                    <a:r>
                      <a:rPr lang="en-US" sz="700" baseline="0"/>
                      <a:t> on Canada &amp; Mexico autos are lifted</a:t>
                    </a:r>
                  </a:p>
                  <a:p>
                    <a:pPr>
                      <a:defRPr/>
                    </a:pPr>
                    <a:r>
                      <a:rPr lang="en-US" sz="1000" b="1" baseline="0"/>
                      <a:t>13.4</a:t>
                    </a:r>
                    <a:r>
                      <a:rPr lang="en-US" sz="700" b="1" baseline="0"/>
                      <a:t>%</a:t>
                    </a:r>
                  </a:p>
                  <a:p>
                    <a:pPr>
                      <a:defRPr/>
                    </a:pPr>
                    <a:endParaRPr lang="en-US" sz="70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89128149144046"/>
                      <c:h val="0.1105197233348672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F-3DA0-4A39-9B48-367948A93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'Summary_Final (ex_auto MCA)'!$N$14:$N$139</c:f>
              <c:numCache>
                <c:formatCode>General</c:formatCode>
                <c:ptCount val="126"/>
                <c:pt idx="125" formatCode="0.0">
                  <c:v>13.37062623242582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3DA0-4A39-9B48-367948A93432}"/>
            </c:ext>
          </c:extLst>
        </c:ser>
        <c:ser>
          <c:idx val="7"/>
          <c:order val="3"/>
          <c:tx>
            <c:strRef>
              <c:f>'Summary_Final (ex_auto MCA)'!$P$3</c:f>
              <c:strCache>
                <c:ptCount val="1"/>
                <c:pt idx="0">
                  <c:v>CH+CN+MX+EU+STEEL &amp; ALU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25"/>
            <c:marker>
              <c:symbol val="dash"/>
              <c:size val="6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3DA0-4A39-9B48-367948A93432}"/>
              </c:ext>
            </c:extLst>
          </c:dPt>
          <c:dLbls>
            <c:dLbl>
              <c:idx val="125"/>
              <c:layout>
                <c:manualLayout>
                  <c:x val="-8.8646779328207109E-2"/>
                  <c:y val="-1.5016122766994188E-3"/>
                </c:manualLayout>
              </c:layout>
              <c:tx>
                <c:rich>
                  <a:bodyPr/>
                  <a:lstStyle/>
                  <a:p>
                    <a:r>
                      <a:rPr lang="en-US" sz="700"/>
                      <a:t>...</a:t>
                    </a:r>
                    <a:r>
                      <a:rPr lang="en-US" sz="700" i="1" u="sng"/>
                      <a:t>if</a:t>
                    </a:r>
                    <a:r>
                      <a:rPr lang="en-US" sz="700" i="0" u="none"/>
                      <a:t> EU is</a:t>
                    </a:r>
                    <a:r>
                      <a:rPr lang="en-US" sz="700" i="0" u="none" baseline="0"/>
                      <a:t> hit with 25% tariffs</a:t>
                    </a:r>
                    <a:endParaRPr lang="en-US" sz="700"/>
                  </a:p>
                  <a:p>
                    <a:r>
                      <a:rPr lang="en-US" sz="1000" b="1"/>
                      <a:t>18.2</a:t>
                    </a:r>
                    <a:r>
                      <a:rPr lang="en-US" sz="700" b="1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3DA0-4A39-9B48-367948A93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'Summary_Final (ex_auto MCA)'!$P$14:$P$139</c:f>
              <c:numCache>
                <c:formatCode>General</c:formatCode>
                <c:ptCount val="126"/>
                <c:pt idx="125" formatCode="0.0">
                  <c:v>18.230792093193266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3DA0-4A39-9B48-367948A93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27919"/>
        <c:axId val="237828399"/>
      </c:lineChart>
      <c:dateAx>
        <c:axId val="2378279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7828399"/>
        <c:crosses val="autoZero"/>
        <c:auto val="0"/>
        <c:lblOffset val="100"/>
        <c:baseTimeUnit val="years"/>
        <c:majorUnit val="5"/>
        <c:majorTimeUnit val="years"/>
      </c:dateAx>
      <c:valAx>
        <c:axId val="237828399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7827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54973513669950291"/>
          <c:y val="8.4562700260825657E-2"/>
          <c:w val="0.45026486330049714"/>
          <c:h val="0.311235027185133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100" b="1"/>
              <a:t>United States: Average tariff</a:t>
            </a:r>
            <a:r>
              <a:rPr lang="fr-FR" sz="1100" b="1" baseline="0"/>
              <a:t> rate on imports, 1900-2025e</a:t>
            </a:r>
          </a:p>
          <a:p>
            <a:pPr>
              <a:defRPr/>
            </a:pPr>
            <a:r>
              <a:rPr lang="fr-FR" sz="1100" b="0" baseline="0"/>
              <a:t>%</a:t>
            </a:r>
            <a:endParaRPr lang="fr-FR" sz="11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0410812870231638E-2"/>
          <c:y val="9.5766504997425964E-2"/>
          <c:w val="0.9186528971942074"/>
          <c:h val="0.75647741934939616"/>
        </c:manualLayout>
      </c:layout>
      <c:areaChart>
        <c:grouping val="standard"/>
        <c:varyColors val="0"/>
        <c:ser>
          <c:idx val="0"/>
          <c:order val="0"/>
          <c:tx>
            <c:strRef>
              <c:f>'Summary_Final (ex_auto MCA)'!$E$3</c:f>
              <c:strCache>
                <c:ptCount val="1"/>
                <c:pt idx="0">
                  <c:v>Average tariff rate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cat>
            <c:numRef>
              <c:f>'Summary_Final (ex_auto MCA)'!$A$14:$A$139</c:f>
              <c:numCache>
                <c:formatCode>m/d/yyyy</c:formatCode>
                <c:ptCount val="126"/>
                <c:pt idx="0">
                  <c:v>366</c:v>
                </c:pt>
                <c:pt idx="1">
                  <c:v>731</c:v>
                </c:pt>
                <c:pt idx="2">
                  <c:v>1096</c:v>
                </c:pt>
                <c:pt idx="3">
                  <c:v>1461</c:v>
                </c:pt>
                <c:pt idx="4">
                  <c:v>1827</c:v>
                </c:pt>
                <c:pt idx="5">
                  <c:v>2192</c:v>
                </c:pt>
                <c:pt idx="6">
                  <c:v>2557</c:v>
                </c:pt>
                <c:pt idx="7">
                  <c:v>2922</c:v>
                </c:pt>
                <c:pt idx="8">
                  <c:v>3288</c:v>
                </c:pt>
                <c:pt idx="9">
                  <c:v>3653</c:v>
                </c:pt>
                <c:pt idx="10">
                  <c:v>4018</c:v>
                </c:pt>
                <c:pt idx="11">
                  <c:v>4383</c:v>
                </c:pt>
                <c:pt idx="12">
                  <c:v>4749</c:v>
                </c:pt>
                <c:pt idx="13">
                  <c:v>5114</c:v>
                </c:pt>
                <c:pt idx="14">
                  <c:v>5479</c:v>
                </c:pt>
                <c:pt idx="15">
                  <c:v>5844</c:v>
                </c:pt>
                <c:pt idx="16">
                  <c:v>6210</c:v>
                </c:pt>
                <c:pt idx="17">
                  <c:v>6575</c:v>
                </c:pt>
                <c:pt idx="18">
                  <c:v>6940</c:v>
                </c:pt>
                <c:pt idx="19">
                  <c:v>7305</c:v>
                </c:pt>
                <c:pt idx="20">
                  <c:v>7671</c:v>
                </c:pt>
                <c:pt idx="21">
                  <c:v>8036</c:v>
                </c:pt>
                <c:pt idx="22">
                  <c:v>8401</c:v>
                </c:pt>
                <c:pt idx="23">
                  <c:v>8766</c:v>
                </c:pt>
                <c:pt idx="24">
                  <c:v>9132</c:v>
                </c:pt>
                <c:pt idx="25">
                  <c:v>9497</c:v>
                </c:pt>
                <c:pt idx="26">
                  <c:v>9862</c:v>
                </c:pt>
                <c:pt idx="27">
                  <c:v>10227</c:v>
                </c:pt>
                <c:pt idx="28">
                  <c:v>10593</c:v>
                </c:pt>
                <c:pt idx="29">
                  <c:v>10958</c:v>
                </c:pt>
                <c:pt idx="30">
                  <c:v>11323</c:v>
                </c:pt>
                <c:pt idx="31">
                  <c:v>11688</c:v>
                </c:pt>
                <c:pt idx="32">
                  <c:v>12054</c:v>
                </c:pt>
                <c:pt idx="33">
                  <c:v>12419</c:v>
                </c:pt>
                <c:pt idx="34">
                  <c:v>12784</c:v>
                </c:pt>
                <c:pt idx="35">
                  <c:v>13149</c:v>
                </c:pt>
                <c:pt idx="36">
                  <c:v>13515</c:v>
                </c:pt>
                <c:pt idx="37">
                  <c:v>13880</c:v>
                </c:pt>
                <c:pt idx="38">
                  <c:v>14245</c:v>
                </c:pt>
                <c:pt idx="39">
                  <c:v>14610</c:v>
                </c:pt>
                <c:pt idx="40">
                  <c:v>14976</c:v>
                </c:pt>
                <c:pt idx="41">
                  <c:v>15341</c:v>
                </c:pt>
                <c:pt idx="42">
                  <c:v>15706</c:v>
                </c:pt>
                <c:pt idx="43">
                  <c:v>16071</c:v>
                </c:pt>
                <c:pt idx="44">
                  <c:v>16437</c:v>
                </c:pt>
                <c:pt idx="45">
                  <c:v>16802</c:v>
                </c:pt>
                <c:pt idx="46">
                  <c:v>17167</c:v>
                </c:pt>
                <c:pt idx="47">
                  <c:v>17532</c:v>
                </c:pt>
                <c:pt idx="48">
                  <c:v>17898</c:v>
                </c:pt>
                <c:pt idx="49">
                  <c:v>18263</c:v>
                </c:pt>
                <c:pt idx="50">
                  <c:v>18628</c:v>
                </c:pt>
                <c:pt idx="51">
                  <c:v>18993</c:v>
                </c:pt>
                <c:pt idx="52">
                  <c:v>19359</c:v>
                </c:pt>
                <c:pt idx="53">
                  <c:v>19724</c:v>
                </c:pt>
                <c:pt idx="54">
                  <c:v>20089</c:v>
                </c:pt>
                <c:pt idx="55">
                  <c:v>20454</c:v>
                </c:pt>
                <c:pt idx="56">
                  <c:v>20820</c:v>
                </c:pt>
                <c:pt idx="57">
                  <c:v>21185</c:v>
                </c:pt>
                <c:pt idx="58">
                  <c:v>21550</c:v>
                </c:pt>
                <c:pt idx="59">
                  <c:v>21915</c:v>
                </c:pt>
                <c:pt idx="60">
                  <c:v>22281</c:v>
                </c:pt>
                <c:pt idx="61">
                  <c:v>22646</c:v>
                </c:pt>
                <c:pt idx="62">
                  <c:v>23011</c:v>
                </c:pt>
                <c:pt idx="63">
                  <c:v>23376</c:v>
                </c:pt>
                <c:pt idx="64">
                  <c:v>23742</c:v>
                </c:pt>
                <c:pt idx="65">
                  <c:v>24107</c:v>
                </c:pt>
                <c:pt idx="66">
                  <c:v>24472</c:v>
                </c:pt>
                <c:pt idx="67">
                  <c:v>24837</c:v>
                </c:pt>
                <c:pt idx="68">
                  <c:v>25203</c:v>
                </c:pt>
                <c:pt idx="69">
                  <c:v>25568</c:v>
                </c:pt>
                <c:pt idx="70">
                  <c:v>25933</c:v>
                </c:pt>
                <c:pt idx="71">
                  <c:v>26298</c:v>
                </c:pt>
                <c:pt idx="72">
                  <c:v>26664</c:v>
                </c:pt>
                <c:pt idx="73">
                  <c:v>27029</c:v>
                </c:pt>
                <c:pt idx="74">
                  <c:v>27394</c:v>
                </c:pt>
                <c:pt idx="75">
                  <c:v>27759</c:v>
                </c:pt>
                <c:pt idx="76">
                  <c:v>28125</c:v>
                </c:pt>
                <c:pt idx="77">
                  <c:v>28490</c:v>
                </c:pt>
                <c:pt idx="78">
                  <c:v>28855</c:v>
                </c:pt>
                <c:pt idx="79">
                  <c:v>29220</c:v>
                </c:pt>
                <c:pt idx="80">
                  <c:v>29586</c:v>
                </c:pt>
                <c:pt idx="81">
                  <c:v>29951</c:v>
                </c:pt>
                <c:pt idx="82">
                  <c:v>30316</c:v>
                </c:pt>
                <c:pt idx="83">
                  <c:v>30681</c:v>
                </c:pt>
                <c:pt idx="84">
                  <c:v>31047</c:v>
                </c:pt>
                <c:pt idx="85">
                  <c:v>31412</c:v>
                </c:pt>
                <c:pt idx="86">
                  <c:v>31777</c:v>
                </c:pt>
                <c:pt idx="87">
                  <c:v>32142</c:v>
                </c:pt>
                <c:pt idx="88">
                  <c:v>32508</c:v>
                </c:pt>
                <c:pt idx="89">
                  <c:v>32873</c:v>
                </c:pt>
                <c:pt idx="90">
                  <c:v>33238</c:v>
                </c:pt>
                <c:pt idx="91">
                  <c:v>33603</c:v>
                </c:pt>
                <c:pt idx="92">
                  <c:v>33969</c:v>
                </c:pt>
                <c:pt idx="93">
                  <c:v>34334</c:v>
                </c:pt>
                <c:pt idx="94">
                  <c:v>34699</c:v>
                </c:pt>
                <c:pt idx="95">
                  <c:v>35064</c:v>
                </c:pt>
                <c:pt idx="96">
                  <c:v>35430</c:v>
                </c:pt>
                <c:pt idx="97">
                  <c:v>35795</c:v>
                </c:pt>
                <c:pt idx="98">
                  <c:v>36160</c:v>
                </c:pt>
                <c:pt idx="99">
                  <c:v>36525</c:v>
                </c:pt>
                <c:pt idx="100">
                  <c:v>36891</c:v>
                </c:pt>
                <c:pt idx="101">
                  <c:v>37256</c:v>
                </c:pt>
                <c:pt idx="102">
                  <c:v>37621</c:v>
                </c:pt>
                <c:pt idx="103">
                  <c:v>37986</c:v>
                </c:pt>
                <c:pt idx="104">
                  <c:v>38352</c:v>
                </c:pt>
                <c:pt idx="105">
                  <c:v>38717</c:v>
                </c:pt>
                <c:pt idx="106">
                  <c:v>39082</c:v>
                </c:pt>
                <c:pt idx="107">
                  <c:v>39447</c:v>
                </c:pt>
                <c:pt idx="108">
                  <c:v>39813</c:v>
                </c:pt>
                <c:pt idx="109">
                  <c:v>40178</c:v>
                </c:pt>
                <c:pt idx="110">
                  <c:v>40543</c:v>
                </c:pt>
                <c:pt idx="111">
                  <c:v>40908</c:v>
                </c:pt>
                <c:pt idx="112">
                  <c:v>41274</c:v>
                </c:pt>
                <c:pt idx="113">
                  <c:v>41639</c:v>
                </c:pt>
                <c:pt idx="114">
                  <c:v>42004</c:v>
                </c:pt>
                <c:pt idx="115">
                  <c:v>42369</c:v>
                </c:pt>
                <c:pt idx="116">
                  <c:v>42735</c:v>
                </c:pt>
                <c:pt idx="117">
                  <c:v>43100</c:v>
                </c:pt>
                <c:pt idx="118">
                  <c:v>43465</c:v>
                </c:pt>
                <c:pt idx="119">
                  <c:v>43830</c:v>
                </c:pt>
                <c:pt idx="120">
                  <c:v>44196</c:v>
                </c:pt>
                <c:pt idx="121">
                  <c:v>44561</c:v>
                </c:pt>
                <c:pt idx="122">
                  <c:v>44926</c:v>
                </c:pt>
                <c:pt idx="123">
                  <c:v>45291</c:v>
                </c:pt>
                <c:pt idx="124">
                  <c:v>45657</c:v>
                </c:pt>
                <c:pt idx="125">
                  <c:v>46022</c:v>
                </c:pt>
              </c:numCache>
            </c:numRef>
          </c:cat>
          <c:val>
            <c:numRef>
              <c:f>'Summary_Final (ex_auto MCA)'!$E$14:$E$139</c:f>
              <c:numCache>
                <c:formatCode>0.00</c:formatCode>
                <c:ptCount val="126"/>
                <c:pt idx="0">
                  <c:v>27.496661725980982</c:v>
                </c:pt>
                <c:pt idx="1">
                  <c:v>28.800650685906632</c:v>
                </c:pt>
                <c:pt idx="2">
                  <c:v>27.845262360051297</c:v>
                </c:pt>
                <c:pt idx="3">
                  <c:v>27.757053851343304</c:v>
                </c:pt>
                <c:pt idx="4">
                  <c:v>26.209536962911812</c:v>
                </c:pt>
                <c:pt idx="5">
                  <c:v>23.72309169749742</c:v>
                </c:pt>
                <c:pt idx="6">
                  <c:v>24.192652490732787</c:v>
                </c:pt>
                <c:pt idx="7">
                  <c:v>23.252899176347071</c:v>
                </c:pt>
                <c:pt idx="8">
                  <c:v>23.858337397442867</c:v>
                </c:pt>
                <c:pt idx="9">
                  <c:v>22.968738540091536</c:v>
                </c:pt>
                <c:pt idx="10">
                  <c:v>21.107885740435872</c:v>
                </c:pt>
                <c:pt idx="11">
                  <c:v>20.286463190756212</c:v>
                </c:pt>
                <c:pt idx="12">
                  <c:v>18.583209962924883</c:v>
                </c:pt>
                <c:pt idx="13">
                  <c:v>17.689021667084585</c:v>
                </c:pt>
                <c:pt idx="14">
                  <c:v>14.882440787641215</c:v>
                </c:pt>
                <c:pt idx="15">
                  <c:v>12.481724547527097</c:v>
                </c:pt>
                <c:pt idx="16">
                  <c:v>9.624723616061063</c:v>
                </c:pt>
                <c:pt idx="17">
                  <c:v>8.3104880737247022</c:v>
                </c:pt>
                <c:pt idx="18">
                  <c:v>5.8928333628618841</c:v>
                </c:pt>
                <c:pt idx="19">
                  <c:v>6.2036746512185044</c:v>
                </c:pt>
                <c:pt idx="20">
                  <c:v>6.3829341002226068</c:v>
                </c:pt>
                <c:pt idx="21">
                  <c:v>11.435744263785121</c:v>
                </c:pt>
                <c:pt idx="22">
                  <c:v>14.684103217771774</c:v>
                </c:pt>
                <c:pt idx="23">
                  <c:v>15.184862728641562</c:v>
                </c:pt>
                <c:pt idx="24">
                  <c:v>14.8886566039488</c:v>
                </c:pt>
                <c:pt idx="25">
                  <c:v>13.213247009614919</c:v>
                </c:pt>
                <c:pt idx="26">
                  <c:v>13.385545076809022</c:v>
                </c:pt>
                <c:pt idx="27">
                  <c:v>13.807988777566663</c:v>
                </c:pt>
                <c:pt idx="28">
                  <c:v>13.29765516240197</c:v>
                </c:pt>
                <c:pt idx="29">
                  <c:v>13.479942248278926</c:v>
                </c:pt>
                <c:pt idx="30">
                  <c:v>14.832163751891814</c:v>
                </c:pt>
                <c:pt idx="31">
                  <c:v>17.753363132076107</c:v>
                </c:pt>
                <c:pt idx="32">
                  <c:v>19.59107775831583</c:v>
                </c:pt>
                <c:pt idx="33">
                  <c:v>19.796121877470757</c:v>
                </c:pt>
                <c:pt idx="34">
                  <c:v>18.40876819908032</c:v>
                </c:pt>
                <c:pt idx="35">
                  <c:v>17.52121849718354</c:v>
                </c:pt>
                <c:pt idx="36">
                  <c:v>16.837082200037376</c:v>
                </c:pt>
                <c:pt idx="37">
                  <c:v>15.632296870410903</c:v>
                </c:pt>
                <c:pt idx="38">
                  <c:v>15.45810884560305</c:v>
                </c:pt>
                <c:pt idx="39">
                  <c:v>14.412114763022171</c:v>
                </c:pt>
                <c:pt idx="40">
                  <c:v>12.505077428821531</c:v>
                </c:pt>
                <c:pt idx="41">
                  <c:v>13.586506821636807</c:v>
                </c:pt>
                <c:pt idx="42">
                  <c:v>11.559554180952846</c:v>
                </c:pt>
                <c:pt idx="43">
                  <c:v>11.572261663959155</c:v>
                </c:pt>
                <c:pt idx="44">
                  <c:v>9.8535158894193877</c:v>
                </c:pt>
                <c:pt idx="45">
                  <c:v>9.5526196157683767</c:v>
                </c:pt>
                <c:pt idx="46">
                  <c:v>10.321476026140225</c:v>
                </c:pt>
                <c:pt idx="47">
                  <c:v>7.8596853231576542</c:v>
                </c:pt>
                <c:pt idx="48">
                  <c:v>5.8854923384440454</c:v>
                </c:pt>
                <c:pt idx="49">
                  <c:v>5.6782682306679373</c:v>
                </c:pt>
                <c:pt idx="50">
                  <c:v>6.057600740791405</c:v>
                </c:pt>
                <c:pt idx="51">
                  <c:v>5.5787087068154078</c:v>
                </c:pt>
                <c:pt idx="52">
                  <c:v>5.3475991058754522</c:v>
                </c:pt>
                <c:pt idx="53">
                  <c:v>5.5456473125653591</c:v>
                </c:pt>
                <c:pt idx="54">
                  <c:v>5.4391139738329448</c:v>
                </c:pt>
                <c:pt idx="55">
                  <c:v>5.9062501571212369</c:v>
                </c:pt>
                <c:pt idx="56">
                  <c:v>5.906383374480165</c:v>
                </c:pt>
                <c:pt idx="57">
                  <c:v>5.9988235299568222</c:v>
                </c:pt>
                <c:pt idx="58">
                  <c:v>6.5321216516062055</c:v>
                </c:pt>
                <c:pt idx="59">
                  <c:v>7.1163719404887207</c:v>
                </c:pt>
                <c:pt idx="60">
                  <c:v>7.2340582832852993</c:v>
                </c:pt>
                <c:pt idx="61">
                  <c:v>7.1822978629105467</c:v>
                </c:pt>
                <c:pt idx="62">
                  <c:v>7.599016753550214</c:v>
                </c:pt>
                <c:pt idx="63">
                  <c:v>7.4223133620352781</c:v>
                </c:pt>
                <c:pt idx="64">
                  <c:v>7.3671665378870488</c:v>
                </c:pt>
                <c:pt idx="65">
                  <c:v>7.6258504734298374</c:v>
                </c:pt>
                <c:pt idx="66">
                  <c:v>7.5719862114716712</c:v>
                </c:pt>
                <c:pt idx="67">
                  <c:v>7.5430152010149225</c:v>
                </c:pt>
                <c:pt idx="68">
                  <c:v>7.0958945008180079</c:v>
                </c:pt>
                <c:pt idx="69">
                  <c:v>7.1122064878135172</c:v>
                </c:pt>
                <c:pt idx="70">
                  <c:v>6.4979711913751865</c:v>
                </c:pt>
                <c:pt idx="71">
                  <c:v>6.077342826000641</c:v>
                </c:pt>
                <c:pt idx="72">
                  <c:v>5.6504024524300807</c:v>
                </c:pt>
                <c:pt idx="73">
                  <c:v>5.0373445391590579</c:v>
                </c:pt>
                <c:pt idx="74">
                  <c:v>3.7672408110596871</c:v>
                </c:pt>
                <c:pt idx="75">
                  <c:v>3.9161062699171549</c:v>
                </c:pt>
                <c:pt idx="76">
                  <c:v>3.85953885453051</c:v>
                </c:pt>
                <c:pt idx="77">
                  <c:v>3.7292410814756574</c:v>
                </c:pt>
                <c:pt idx="78">
                  <c:v>3.9783172684123334</c:v>
                </c:pt>
                <c:pt idx="79">
                  <c:v>3.4939855065879759</c:v>
                </c:pt>
                <c:pt idx="80">
                  <c:v>3.102986325095543</c:v>
                </c:pt>
                <c:pt idx="81">
                  <c:v>3.4383429303734476</c:v>
                </c:pt>
                <c:pt idx="82">
                  <c:v>3.5834407980576444</c:v>
                </c:pt>
                <c:pt idx="83">
                  <c:v>3.6738434967644715</c:v>
                </c:pt>
                <c:pt idx="84">
                  <c:v>3.728341414075421</c:v>
                </c:pt>
                <c:pt idx="85">
                  <c:v>3.8034784428552029</c:v>
                </c:pt>
                <c:pt idx="86">
                  <c:v>3.6109789480667747</c:v>
                </c:pt>
                <c:pt idx="87">
                  <c:v>3.4600460946210521</c:v>
                </c:pt>
                <c:pt idx="88">
                  <c:v>3.4438160838496232</c:v>
                </c:pt>
                <c:pt idx="89">
                  <c:v>3.4393155042485546</c:v>
                </c:pt>
                <c:pt idx="90">
                  <c:v>3.3298813440032786</c:v>
                </c:pt>
                <c:pt idx="91">
                  <c:v>3.3527867120100572</c:v>
                </c:pt>
                <c:pt idx="92">
                  <c:v>3.2724699131110779</c:v>
                </c:pt>
                <c:pt idx="93">
                  <c:v>3.1892329644189545</c:v>
                </c:pt>
                <c:pt idx="94">
                  <c:v>3.0167063068725546</c:v>
                </c:pt>
                <c:pt idx="95">
                  <c:v>2.514225653056068</c:v>
                </c:pt>
                <c:pt idx="96">
                  <c:v>2.2777993490589319</c:v>
                </c:pt>
                <c:pt idx="97">
                  <c:v>2.1368188814584288</c:v>
                </c:pt>
                <c:pt idx="98">
                  <c:v>2.0129265980303361</c:v>
                </c:pt>
                <c:pt idx="99">
                  <c:v>1.814809869446679</c:v>
                </c:pt>
                <c:pt idx="100">
                  <c:v>1.6388475514870893</c:v>
                </c:pt>
                <c:pt idx="101">
                  <c:v>1.643848230976088</c:v>
                </c:pt>
                <c:pt idx="102">
                  <c:v>1.6525579681785241</c:v>
                </c:pt>
                <c:pt idx="103">
                  <c:v>1.5887460265726543</c:v>
                </c:pt>
                <c:pt idx="104">
                  <c:v>1.4579664073358074</c:v>
                </c:pt>
                <c:pt idx="105">
                  <c:v>1.3970138370358041</c:v>
                </c:pt>
                <c:pt idx="106">
                  <c:v>1.3635927819903855</c:v>
                </c:pt>
                <c:pt idx="107">
                  <c:v>1.3451280833481007</c:v>
                </c:pt>
                <c:pt idx="108">
                  <c:v>1.2336092674440646</c:v>
                </c:pt>
                <c:pt idx="109">
                  <c:v>1.3668811074513545</c:v>
                </c:pt>
                <c:pt idx="110">
                  <c:v>1.3639361696290715</c:v>
                </c:pt>
                <c:pt idx="111">
                  <c:v>1.3088296199623002</c:v>
                </c:pt>
                <c:pt idx="112">
                  <c:v>1.3271128523363882</c:v>
                </c:pt>
                <c:pt idx="113">
                  <c:v>1.3890170834263482</c:v>
                </c:pt>
                <c:pt idx="114">
                  <c:v>1.3975594273082952</c:v>
                </c:pt>
                <c:pt idx="115">
                  <c:v>1.5198363393077319</c:v>
                </c:pt>
                <c:pt idx="116">
                  <c:v>1.4838226603915601</c:v>
                </c:pt>
                <c:pt idx="117">
                  <c:v>1.415521359729123</c:v>
                </c:pt>
                <c:pt idx="118">
                  <c:v>1.8219602114000044</c:v>
                </c:pt>
                <c:pt idx="119">
                  <c:v>2.6753604792128218</c:v>
                </c:pt>
                <c:pt idx="120">
                  <c:v>2.7811815660849812</c:v>
                </c:pt>
                <c:pt idx="121">
                  <c:v>2.9919190032718692</c:v>
                </c:pt>
                <c:pt idx="122">
                  <c:v>2.772197530677877</c:v>
                </c:pt>
                <c:pt idx="123">
                  <c:v>2.3463545588844608</c:v>
                </c:pt>
                <c:pt idx="124">
                  <c:v>2.336061990454843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2-4529-96EC-8D8DFAE79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827919"/>
        <c:axId val="237828399"/>
      </c:areaChart>
      <c:barChart>
        <c:barDir val="col"/>
        <c:grouping val="stacked"/>
        <c:varyColors val="0"/>
        <c:ser>
          <c:idx val="2"/>
          <c:order val="4"/>
          <c:tx>
            <c:strRef>
              <c:f>'Summary_Final (ex_auto MCA)'!$R$3</c:f>
              <c:strCache>
                <c:ptCount val="1"/>
                <c:pt idx="0">
                  <c:v>Baseline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D52-4529-96EC-8D8DFAE79ACD}"/>
              </c:ext>
            </c:extLst>
          </c:dPt>
          <c:dPt>
            <c:idx val="13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D52-4529-96EC-8D8DFAE79ACD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MCA)'!$R$14:$R$139</c:f>
              <c:numCache>
                <c:formatCode>General</c:formatCode>
                <c:ptCount val="126"/>
                <c:pt idx="125" formatCode="0.0">
                  <c:v>2.336061990454843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52-4529-96EC-8D8DFAE79ACD}"/>
            </c:ext>
          </c:extLst>
        </c:ser>
        <c:ser>
          <c:idx val="3"/>
          <c:order val="5"/>
          <c:tx>
            <c:strRef>
              <c:f>'Summary_Final (ex_auto MCA)'!$AD$3</c:f>
              <c:strCache>
                <c:ptCount val="1"/>
                <c:pt idx="0">
                  <c:v>… with 25% tariffs on non-USMCA compliant goods from Canada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52-4529-96EC-8D8DFAE79ACD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MCA)'!$AD$14:$AD$139</c:f>
              <c:numCache>
                <c:formatCode>General</c:formatCode>
                <c:ptCount val="126"/>
                <c:pt idx="125" formatCode="0.0">
                  <c:v>0.35632637834345138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52-4529-96EC-8D8DFAE79ACD}"/>
            </c:ext>
          </c:extLst>
        </c:ser>
        <c:ser>
          <c:idx val="4"/>
          <c:order val="6"/>
          <c:tx>
            <c:strRef>
              <c:f>'Summary_Final (ex_auto MCA)'!$AE$3</c:f>
              <c:strCache>
                <c:ptCount val="1"/>
                <c:pt idx="0">
                  <c:v>… with 25% tariffs on non-USMCA compliant goods from Mexico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D52-4529-96EC-8D8DFAE79ACD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MCA)'!$AE$14:$AE$139</c:f>
              <c:numCache>
                <c:formatCode>General</c:formatCode>
                <c:ptCount val="126"/>
                <c:pt idx="125" formatCode="0.0">
                  <c:v>0.42607181259875271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D52-4529-96EC-8D8DFAE79ACD}"/>
            </c:ext>
          </c:extLst>
        </c:ser>
        <c:ser>
          <c:idx val="5"/>
          <c:order val="7"/>
          <c:tx>
            <c:strRef>
              <c:f>'Summary_Final (ex_auto MCA)'!$W$3</c:f>
              <c:strCache>
                <c:ptCount val="1"/>
                <c:pt idx="0">
                  <c:v>… with 10% on China (Feb. 4)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52-4529-96EC-8D8DFAE79ACD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MCA)'!$W$14:$W$139</c:f>
              <c:numCache>
                <c:formatCode>General</c:formatCode>
                <c:ptCount val="126"/>
                <c:pt idx="125" formatCode="0.0">
                  <c:v>1.3434195488910177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D52-4529-96EC-8D8DFAE79ACD}"/>
            </c:ext>
          </c:extLst>
        </c:ser>
        <c:ser>
          <c:idx val="6"/>
          <c:order val="8"/>
          <c:tx>
            <c:strRef>
              <c:f>'Summary_Final (ex_auto MCA)'!$X$3</c:f>
              <c:strCache>
                <c:ptCount val="1"/>
                <c:pt idx="0">
                  <c:v>… with 10% on China (Mar. 4)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>
                  <a:lumMod val="40000"/>
                  <a:lumOff val="60000"/>
                </a:schemeClr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D52-4529-96EC-8D8DFAE79ACD}"/>
              </c:ext>
            </c:extLst>
          </c:dPt>
          <c:dPt>
            <c:idx val="13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AD52-4529-96EC-8D8DFAE79ACD}"/>
              </c:ext>
            </c:extLst>
          </c:dPt>
          <c:val>
            <c:numRef>
              <c:f>'Summary_Final (ex_auto MCA)'!$X$14:$X$139</c:f>
              <c:numCache>
                <c:formatCode>General</c:formatCode>
                <c:ptCount val="126"/>
                <c:pt idx="125" formatCode="0.0">
                  <c:v>1.3434195488910161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D52-4529-96EC-8D8DFAE79ACD}"/>
            </c:ext>
          </c:extLst>
        </c:ser>
        <c:ser>
          <c:idx val="1"/>
          <c:order val="9"/>
          <c:tx>
            <c:strRef>
              <c:f>'Summary_Final (ex_auto MCA)'!$Z$3</c:f>
              <c:strCache>
                <c:ptCount val="1"/>
                <c:pt idx="0">
                  <c:v>… with 25% steel &amp; aluminum</c:v>
                </c:pt>
              </c:strCache>
            </c:strRef>
          </c:tx>
          <c:spPr>
            <a:solidFill>
              <a:schemeClr val="accent3"/>
            </a:solidFill>
            <a:ln w="25400">
              <a:solidFill>
                <a:schemeClr val="accent3"/>
              </a:solidFill>
            </a:ln>
            <a:effectLst/>
          </c:spPr>
          <c:invertIfNegative val="0"/>
          <c:val>
            <c:numRef>
              <c:f>'Summary_Final (ex_auto MCA)'!$Z$14:$Z$139</c:f>
              <c:numCache>
                <c:formatCode>General</c:formatCode>
                <c:ptCount val="126"/>
                <c:pt idx="125" formatCode="0.0">
                  <c:v>1.8414502623144888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D52-4529-96EC-8D8DFAE79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37827919"/>
        <c:axId val="237828399"/>
      </c:barChart>
      <c:lineChart>
        <c:grouping val="standard"/>
        <c:varyColors val="0"/>
        <c:ser>
          <c:idx val="9"/>
          <c:order val="1"/>
          <c:tx>
            <c:strRef>
              <c:f>'Summary_Final (ex_auto MCA)'!$G$3</c:f>
              <c:strCache>
                <c:ptCount val="1"/>
                <c:pt idx="0">
                  <c:v>CH+CN+MX (USMCA-compliant exemption)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Pt>
            <c:idx val="125"/>
            <c:marker>
              <c:symbol val="dash"/>
              <c:size val="6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AD52-4529-96EC-8D8DFAE79ACD}"/>
              </c:ext>
            </c:extLst>
          </c:dPt>
          <c:dLbls>
            <c:dLbl>
              <c:idx val="125"/>
              <c:layout>
                <c:manualLayout>
                  <c:x val="-5.8156452516934118E-2"/>
                  <c:y val="-1.145468485503368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700" b="0" baseline="0"/>
                      <a:t>With tariffs on China, Mexico &amp; Canada</a:t>
                    </a:r>
                  </a:p>
                  <a:p>
                    <a:pPr>
                      <a:defRPr/>
                    </a:pPr>
                    <a:r>
                      <a:rPr lang="en-US" sz="1000" b="1" baseline="0"/>
                      <a:t>5.8</a:t>
                    </a:r>
                    <a:r>
                      <a:rPr lang="en-US" sz="700" b="1" baseline="0"/>
                      <a:t>%</a:t>
                    </a:r>
                  </a:p>
                  <a:p>
                    <a:pPr>
                      <a:defRPr/>
                    </a:pPr>
                    <a:endParaRPr lang="en-US" sz="70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89128149144046"/>
                      <c:h val="0.1105197233348672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8-AD52-4529-96EC-8D8DFAE79A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'Summary_Final (ex_auto MCA)'!$G$14:$G$139</c:f>
              <c:numCache>
                <c:formatCode>0.00</c:formatCode>
                <c:ptCount val="126"/>
                <c:pt idx="125" formatCode="0.0">
                  <c:v>5.8052992791790805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AD52-4529-96EC-8D8DFAE79ACD}"/>
            </c:ext>
          </c:extLst>
        </c:ser>
        <c:ser>
          <c:idx val="7"/>
          <c:order val="2"/>
          <c:tx>
            <c:strRef>
              <c:f>'Summary_Final (ex_auto MCA)'!$H$3</c:f>
              <c:strCache>
                <c:ptCount val="1"/>
                <c:pt idx="0">
                  <c:v>CH+CN+MX+STEEL&amp;ALU (USMCA-compliant exemption)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25"/>
            <c:marker>
              <c:symbol val="dash"/>
              <c:size val="6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AD52-4529-96EC-8D8DFAE79ACD}"/>
              </c:ext>
            </c:extLst>
          </c:dPt>
          <c:dLbls>
            <c:dLbl>
              <c:idx val="125"/>
              <c:layout>
                <c:manualLayout>
                  <c:x val="-6.5384234955361734E-2"/>
                  <c:y val="-7.1385278085631942E-2"/>
                </c:manualLayout>
              </c:layout>
              <c:tx>
                <c:rich>
                  <a:bodyPr/>
                  <a:lstStyle/>
                  <a:p>
                    <a:r>
                      <a:rPr lang="en-US" sz="700"/>
                      <a:t>With section</a:t>
                    </a:r>
                    <a:r>
                      <a:rPr lang="en-US" sz="700" baseline="0"/>
                      <a:t> 232 tariffs on steel &amp; aluminum</a:t>
                    </a:r>
                    <a:endParaRPr lang="en-US" sz="700"/>
                  </a:p>
                  <a:p>
                    <a:r>
                      <a:rPr lang="en-US" sz="1000" b="1"/>
                      <a:t>7.6</a:t>
                    </a:r>
                    <a:r>
                      <a:rPr lang="en-US" sz="700" b="1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AD52-4529-96EC-8D8DFAE79A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'Summary_Final (ex_auto MCA)'!$H$14:$H$139</c:f>
              <c:numCache>
                <c:formatCode>0.00</c:formatCode>
                <c:ptCount val="126"/>
                <c:pt idx="125" formatCode="0.0">
                  <c:v>7.6467495414935698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AD52-4529-96EC-8D8DFAE79ACD}"/>
            </c:ext>
          </c:extLst>
        </c:ser>
        <c:ser>
          <c:idx val="8"/>
          <c:order val="3"/>
          <c:tx>
            <c:strRef>
              <c:f>'Summary_Final (ex_auto MCA)'!$P$3</c:f>
              <c:strCache>
                <c:ptCount val="1"/>
                <c:pt idx="0">
                  <c:v>CH+CN+MX+EU+STEEL &amp; ALU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Pt>
            <c:idx val="12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F-AD52-4529-96EC-8D8DFAE79ACD}"/>
              </c:ext>
            </c:extLst>
          </c:dPt>
          <c:dLbls>
            <c:dLbl>
              <c:idx val="124"/>
              <c:layout>
                <c:manualLayout>
                  <c:x val="-7.9092742452494952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700"/>
                      <a:t>If no</a:t>
                    </a:r>
                    <a:r>
                      <a:rPr lang="en-US" sz="700" baseline="0"/>
                      <a:t> exemptions on Canada and Mexico + 25% EU tariffs</a:t>
                    </a:r>
                  </a:p>
                  <a:p>
                    <a:pPr>
                      <a:defRPr/>
                    </a:pPr>
                    <a:r>
                      <a:rPr lang="en-US" sz="1000" b="1" baseline="0"/>
                      <a:t>18.2</a:t>
                    </a:r>
                    <a:r>
                      <a:rPr lang="en-US" sz="700" b="1" baseline="0"/>
                      <a:t>%</a:t>
                    </a:r>
                    <a:endParaRPr lang="en-US" b="1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74649688062099"/>
                      <c:h val="0.1202388313510882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F-AD52-4529-96EC-8D8DFAE79A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'Summary_Final (ex_auto MCA)'!$P$15:$P$139</c:f>
              <c:numCache>
                <c:formatCode>General</c:formatCode>
                <c:ptCount val="125"/>
                <c:pt idx="124" formatCode="0.0">
                  <c:v>18.230792093193266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AD52-4529-96EC-8D8DFAE79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27919"/>
        <c:axId val="237828399"/>
      </c:lineChart>
      <c:dateAx>
        <c:axId val="2378279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7828399"/>
        <c:crosses val="autoZero"/>
        <c:auto val="0"/>
        <c:lblOffset val="100"/>
        <c:baseTimeUnit val="years"/>
        <c:majorUnit val="5"/>
        <c:majorTimeUnit val="years"/>
      </c:dateAx>
      <c:valAx>
        <c:axId val="237828399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7827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31897069652087578"/>
          <c:y val="0.10948440976732751"/>
          <c:w val="0.66214524619831405"/>
          <c:h val="0.24380900828780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100" b="1"/>
              <a:t>United States: Average tariff</a:t>
            </a:r>
            <a:r>
              <a:rPr lang="fr-FR" sz="1100" b="1" baseline="0"/>
              <a:t> rate on imports, 1900-2025e</a:t>
            </a:r>
          </a:p>
          <a:p>
            <a:pPr>
              <a:defRPr/>
            </a:pPr>
            <a:r>
              <a:rPr lang="fr-FR" sz="1100" b="0" baseline="0"/>
              <a:t>%</a:t>
            </a:r>
            <a:endParaRPr lang="fr-FR" sz="11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0410812870231638E-2"/>
          <c:y val="9.5766504997425964E-2"/>
          <c:w val="0.9186528971942074"/>
          <c:h val="0.75647741934939616"/>
        </c:manualLayout>
      </c:layout>
      <c:areaChart>
        <c:grouping val="standard"/>
        <c:varyColors val="0"/>
        <c:ser>
          <c:idx val="0"/>
          <c:order val="0"/>
          <c:tx>
            <c:strRef>
              <c:f>'Summary_Final (ex_auto MCA)'!$E$3</c:f>
              <c:strCache>
                <c:ptCount val="1"/>
                <c:pt idx="0">
                  <c:v>Average tariff rate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cat>
            <c:numRef>
              <c:f>'Summary_Final (ex_auto MCA)'!$A$14:$A$139</c:f>
              <c:numCache>
                <c:formatCode>m/d/yyyy</c:formatCode>
                <c:ptCount val="126"/>
                <c:pt idx="0">
                  <c:v>366</c:v>
                </c:pt>
                <c:pt idx="1">
                  <c:v>731</c:v>
                </c:pt>
                <c:pt idx="2">
                  <c:v>1096</c:v>
                </c:pt>
                <c:pt idx="3">
                  <c:v>1461</c:v>
                </c:pt>
                <c:pt idx="4">
                  <c:v>1827</c:v>
                </c:pt>
                <c:pt idx="5">
                  <c:v>2192</c:v>
                </c:pt>
                <c:pt idx="6">
                  <c:v>2557</c:v>
                </c:pt>
                <c:pt idx="7">
                  <c:v>2922</c:v>
                </c:pt>
                <c:pt idx="8">
                  <c:v>3288</c:v>
                </c:pt>
                <c:pt idx="9">
                  <c:v>3653</c:v>
                </c:pt>
                <c:pt idx="10">
                  <c:v>4018</c:v>
                </c:pt>
                <c:pt idx="11">
                  <c:v>4383</c:v>
                </c:pt>
                <c:pt idx="12">
                  <c:v>4749</c:v>
                </c:pt>
                <c:pt idx="13">
                  <c:v>5114</c:v>
                </c:pt>
                <c:pt idx="14">
                  <c:v>5479</c:v>
                </c:pt>
                <c:pt idx="15">
                  <c:v>5844</c:v>
                </c:pt>
                <c:pt idx="16">
                  <c:v>6210</c:v>
                </c:pt>
                <c:pt idx="17">
                  <c:v>6575</c:v>
                </c:pt>
                <c:pt idx="18">
                  <c:v>6940</c:v>
                </c:pt>
                <c:pt idx="19">
                  <c:v>7305</c:v>
                </c:pt>
                <c:pt idx="20">
                  <c:v>7671</c:v>
                </c:pt>
                <c:pt idx="21">
                  <c:v>8036</c:v>
                </c:pt>
                <c:pt idx="22">
                  <c:v>8401</c:v>
                </c:pt>
                <c:pt idx="23">
                  <c:v>8766</c:v>
                </c:pt>
                <c:pt idx="24">
                  <c:v>9132</c:v>
                </c:pt>
                <c:pt idx="25">
                  <c:v>9497</c:v>
                </c:pt>
                <c:pt idx="26">
                  <c:v>9862</c:v>
                </c:pt>
                <c:pt idx="27">
                  <c:v>10227</c:v>
                </c:pt>
                <c:pt idx="28">
                  <c:v>10593</c:v>
                </c:pt>
                <c:pt idx="29">
                  <c:v>10958</c:v>
                </c:pt>
                <c:pt idx="30">
                  <c:v>11323</c:v>
                </c:pt>
                <c:pt idx="31">
                  <c:v>11688</c:v>
                </c:pt>
                <c:pt idx="32">
                  <c:v>12054</c:v>
                </c:pt>
                <c:pt idx="33">
                  <c:v>12419</c:v>
                </c:pt>
                <c:pt idx="34">
                  <c:v>12784</c:v>
                </c:pt>
                <c:pt idx="35">
                  <c:v>13149</c:v>
                </c:pt>
                <c:pt idx="36">
                  <c:v>13515</c:v>
                </c:pt>
                <c:pt idx="37">
                  <c:v>13880</c:v>
                </c:pt>
                <c:pt idx="38">
                  <c:v>14245</c:v>
                </c:pt>
                <c:pt idx="39">
                  <c:v>14610</c:v>
                </c:pt>
                <c:pt idx="40">
                  <c:v>14976</c:v>
                </c:pt>
                <c:pt idx="41">
                  <c:v>15341</c:v>
                </c:pt>
                <c:pt idx="42">
                  <c:v>15706</c:v>
                </c:pt>
                <c:pt idx="43">
                  <c:v>16071</c:v>
                </c:pt>
                <c:pt idx="44">
                  <c:v>16437</c:v>
                </c:pt>
                <c:pt idx="45">
                  <c:v>16802</c:v>
                </c:pt>
                <c:pt idx="46">
                  <c:v>17167</c:v>
                </c:pt>
                <c:pt idx="47">
                  <c:v>17532</c:v>
                </c:pt>
                <c:pt idx="48">
                  <c:v>17898</c:v>
                </c:pt>
                <c:pt idx="49">
                  <c:v>18263</c:v>
                </c:pt>
                <c:pt idx="50">
                  <c:v>18628</c:v>
                </c:pt>
                <c:pt idx="51">
                  <c:v>18993</c:v>
                </c:pt>
                <c:pt idx="52">
                  <c:v>19359</c:v>
                </c:pt>
                <c:pt idx="53">
                  <c:v>19724</c:v>
                </c:pt>
                <c:pt idx="54">
                  <c:v>20089</c:v>
                </c:pt>
                <c:pt idx="55">
                  <c:v>20454</c:v>
                </c:pt>
                <c:pt idx="56">
                  <c:v>20820</c:v>
                </c:pt>
                <c:pt idx="57">
                  <c:v>21185</c:v>
                </c:pt>
                <c:pt idx="58">
                  <c:v>21550</c:v>
                </c:pt>
                <c:pt idx="59">
                  <c:v>21915</c:v>
                </c:pt>
                <c:pt idx="60">
                  <c:v>22281</c:v>
                </c:pt>
                <c:pt idx="61">
                  <c:v>22646</c:v>
                </c:pt>
                <c:pt idx="62">
                  <c:v>23011</c:v>
                </c:pt>
                <c:pt idx="63">
                  <c:v>23376</c:v>
                </c:pt>
                <c:pt idx="64">
                  <c:v>23742</c:v>
                </c:pt>
                <c:pt idx="65">
                  <c:v>24107</c:v>
                </c:pt>
                <c:pt idx="66">
                  <c:v>24472</c:v>
                </c:pt>
                <c:pt idx="67">
                  <c:v>24837</c:v>
                </c:pt>
                <c:pt idx="68">
                  <c:v>25203</c:v>
                </c:pt>
                <c:pt idx="69">
                  <c:v>25568</c:v>
                </c:pt>
                <c:pt idx="70">
                  <c:v>25933</c:v>
                </c:pt>
                <c:pt idx="71">
                  <c:v>26298</c:v>
                </c:pt>
                <c:pt idx="72">
                  <c:v>26664</c:v>
                </c:pt>
                <c:pt idx="73">
                  <c:v>27029</c:v>
                </c:pt>
                <c:pt idx="74">
                  <c:v>27394</c:v>
                </c:pt>
                <c:pt idx="75">
                  <c:v>27759</c:v>
                </c:pt>
                <c:pt idx="76">
                  <c:v>28125</c:v>
                </c:pt>
                <c:pt idx="77">
                  <c:v>28490</c:v>
                </c:pt>
                <c:pt idx="78">
                  <c:v>28855</c:v>
                </c:pt>
                <c:pt idx="79">
                  <c:v>29220</c:v>
                </c:pt>
                <c:pt idx="80">
                  <c:v>29586</c:v>
                </c:pt>
                <c:pt idx="81">
                  <c:v>29951</c:v>
                </c:pt>
                <c:pt idx="82">
                  <c:v>30316</c:v>
                </c:pt>
                <c:pt idx="83">
                  <c:v>30681</c:v>
                </c:pt>
                <c:pt idx="84">
                  <c:v>31047</c:v>
                </c:pt>
                <c:pt idx="85">
                  <c:v>31412</c:v>
                </c:pt>
                <c:pt idx="86">
                  <c:v>31777</c:v>
                </c:pt>
                <c:pt idx="87">
                  <c:v>32142</c:v>
                </c:pt>
                <c:pt idx="88">
                  <c:v>32508</c:v>
                </c:pt>
                <c:pt idx="89">
                  <c:v>32873</c:v>
                </c:pt>
                <c:pt idx="90">
                  <c:v>33238</c:v>
                </c:pt>
                <c:pt idx="91">
                  <c:v>33603</c:v>
                </c:pt>
                <c:pt idx="92">
                  <c:v>33969</c:v>
                </c:pt>
                <c:pt idx="93">
                  <c:v>34334</c:v>
                </c:pt>
                <c:pt idx="94">
                  <c:v>34699</c:v>
                </c:pt>
                <c:pt idx="95">
                  <c:v>35064</c:v>
                </c:pt>
                <c:pt idx="96">
                  <c:v>35430</c:v>
                </c:pt>
                <c:pt idx="97">
                  <c:v>35795</c:v>
                </c:pt>
                <c:pt idx="98">
                  <c:v>36160</c:v>
                </c:pt>
                <c:pt idx="99">
                  <c:v>36525</c:v>
                </c:pt>
                <c:pt idx="100">
                  <c:v>36891</c:v>
                </c:pt>
                <c:pt idx="101">
                  <c:v>37256</c:v>
                </c:pt>
                <c:pt idx="102">
                  <c:v>37621</c:v>
                </c:pt>
                <c:pt idx="103">
                  <c:v>37986</c:v>
                </c:pt>
                <c:pt idx="104">
                  <c:v>38352</c:v>
                </c:pt>
                <c:pt idx="105">
                  <c:v>38717</c:v>
                </c:pt>
                <c:pt idx="106">
                  <c:v>39082</c:v>
                </c:pt>
                <c:pt idx="107">
                  <c:v>39447</c:v>
                </c:pt>
                <c:pt idx="108">
                  <c:v>39813</c:v>
                </c:pt>
                <c:pt idx="109">
                  <c:v>40178</c:v>
                </c:pt>
                <c:pt idx="110">
                  <c:v>40543</c:v>
                </c:pt>
                <c:pt idx="111">
                  <c:v>40908</c:v>
                </c:pt>
                <c:pt idx="112">
                  <c:v>41274</c:v>
                </c:pt>
                <c:pt idx="113">
                  <c:v>41639</c:v>
                </c:pt>
                <c:pt idx="114">
                  <c:v>42004</c:v>
                </c:pt>
                <c:pt idx="115">
                  <c:v>42369</c:v>
                </c:pt>
                <c:pt idx="116">
                  <c:v>42735</c:v>
                </c:pt>
                <c:pt idx="117">
                  <c:v>43100</c:v>
                </c:pt>
                <c:pt idx="118">
                  <c:v>43465</c:v>
                </c:pt>
                <c:pt idx="119">
                  <c:v>43830</c:v>
                </c:pt>
                <c:pt idx="120">
                  <c:v>44196</c:v>
                </c:pt>
                <c:pt idx="121">
                  <c:v>44561</c:v>
                </c:pt>
                <c:pt idx="122">
                  <c:v>44926</c:v>
                </c:pt>
                <c:pt idx="123">
                  <c:v>45291</c:v>
                </c:pt>
                <c:pt idx="124">
                  <c:v>45657</c:v>
                </c:pt>
                <c:pt idx="125">
                  <c:v>46022</c:v>
                </c:pt>
              </c:numCache>
            </c:numRef>
          </c:cat>
          <c:val>
            <c:numRef>
              <c:f>'Summary_Final (ex_auto MCA)'!$E$14:$E$139</c:f>
              <c:numCache>
                <c:formatCode>0.00</c:formatCode>
                <c:ptCount val="126"/>
                <c:pt idx="0">
                  <c:v>27.496661725980982</c:v>
                </c:pt>
                <c:pt idx="1">
                  <c:v>28.800650685906632</c:v>
                </c:pt>
                <c:pt idx="2">
                  <c:v>27.845262360051297</c:v>
                </c:pt>
                <c:pt idx="3">
                  <c:v>27.757053851343304</c:v>
                </c:pt>
                <c:pt idx="4">
                  <c:v>26.209536962911812</c:v>
                </c:pt>
                <c:pt idx="5">
                  <c:v>23.72309169749742</c:v>
                </c:pt>
                <c:pt idx="6">
                  <c:v>24.192652490732787</c:v>
                </c:pt>
                <c:pt idx="7">
                  <c:v>23.252899176347071</c:v>
                </c:pt>
                <c:pt idx="8">
                  <c:v>23.858337397442867</c:v>
                </c:pt>
                <c:pt idx="9">
                  <c:v>22.968738540091536</c:v>
                </c:pt>
                <c:pt idx="10">
                  <c:v>21.107885740435872</c:v>
                </c:pt>
                <c:pt idx="11">
                  <c:v>20.286463190756212</c:v>
                </c:pt>
                <c:pt idx="12">
                  <c:v>18.583209962924883</c:v>
                </c:pt>
                <c:pt idx="13">
                  <c:v>17.689021667084585</c:v>
                </c:pt>
                <c:pt idx="14">
                  <c:v>14.882440787641215</c:v>
                </c:pt>
                <c:pt idx="15">
                  <c:v>12.481724547527097</c:v>
                </c:pt>
                <c:pt idx="16">
                  <c:v>9.624723616061063</c:v>
                </c:pt>
                <c:pt idx="17">
                  <c:v>8.3104880737247022</c:v>
                </c:pt>
                <c:pt idx="18">
                  <c:v>5.8928333628618841</c:v>
                </c:pt>
                <c:pt idx="19">
                  <c:v>6.2036746512185044</c:v>
                </c:pt>
                <c:pt idx="20">
                  <c:v>6.3829341002226068</c:v>
                </c:pt>
                <c:pt idx="21">
                  <c:v>11.435744263785121</c:v>
                </c:pt>
                <c:pt idx="22">
                  <c:v>14.684103217771774</c:v>
                </c:pt>
                <c:pt idx="23">
                  <c:v>15.184862728641562</c:v>
                </c:pt>
                <c:pt idx="24">
                  <c:v>14.8886566039488</c:v>
                </c:pt>
                <c:pt idx="25">
                  <c:v>13.213247009614919</c:v>
                </c:pt>
                <c:pt idx="26">
                  <c:v>13.385545076809022</c:v>
                </c:pt>
                <c:pt idx="27">
                  <c:v>13.807988777566663</c:v>
                </c:pt>
                <c:pt idx="28">
                  <c:v>13.29765516240197</c:v>
                </c:pt>
                <c:pt idx="29">
                  <c:v>13.479942248278926</c:v>
                </c:pt>
                <c:pt idx="30">
                  <c:v>14.832163751891814</c:v>
                </c:pt>
                <c:pt idx="31">
                  <c:v>17.753363132076107</c:v>
                </c:pt>
                <c:pt idx="32">
                  <c:v>19.59107775831583</c:v>
                </c:pt>
                <c:pt idx="33">
                  <c:v>19.796121877470757</c:v>
                </c:pt>
                <c:pt idx="34">
                  <c:v>18.40876819908032</c:v>
                </c:pt>
                <c:pt idx="35">
                  <c:v>17.52121849718354</c:v>
                </c:pt>
                <c:pt idx="36">
                  <c:v>16.837082200037376</c:v>
                </c:pt>
                <c:pt idx="37">
                  <c:v>15.632296870410903</c:v>
                </c:pt>
                <c:pt idx="38">
                  <c:v>15.45810884560305</c:v>
                </c:pt>
                <c:pt idx="39">
                  <c:v>14.412114763022171</c:v>
                </c:pt>
                <c:pt idx="40">
                  <c:v>12.505077428821531</c:v>
                </c:pt>
                <c:pt idx="41">
                  <c:v>13.586506821636807</c:v>
                </c:pt>
                <c:pt idx="42">
                  <c:v>11.559554180952846</c:v>
                </c:pt>
                <c:pt idx="43">
                  <c:v>11.572261663959155</c:v>
                </c:pt>
                <c:pt idx="44">
                  <c:v>9.8535158894193877</c:v>
                </c:pt>
                <c:pt idx="45">
                  <c:v>9.5526196157683767</c:v>
                </c:pt>
                <c:pt idx="46">
                  <c:v>10.321476026140225</c:v>
                </c:pt>
                <c:pt idx="47">
                  <c:v>7.8596853231576542</c:v>
                </c:pt>
                <c:pt idx="48">
                  <c:v>5.8854923384440454</c:v>
                </c:pt>
                <c:pt idx="49">
                  <c:v>5.6782682306679373</c:v>
                </c:pt>
                <c:pt idx="50">
                  <c:v>6.057600740791405</c:v>
                </c:pt>
                <c:pt idx="51">
                  <c:v>5.5787087068154078</c:v>
                </c:pt>
                <c:pt idx="52">
                  <c:v>5.3475991058754522</c:v>
                </c:pt>
                <c:pt idx="53">
                  <c:v>5.5456473125653591</c:v>
                </c:pt>
                <c:pt idx="54">
                  <c:v>5.4391139738329448</c:v>
                </c:pt>
                <c:pt idx="55">
                  <c:v>5.9062501571212369</c:v>
                </c:pt>
                <c:pt idx="56">
                  <c:v>5.906383374480165</c:v>
                </c:pt>
                <c:pt idx="57">
                  <c:v>5.9988235299568222</c:v>
                </c:pt>
                <c:pt idx="58">
                  <c:v>6.5321216516062055</c:v>
                </c:pt>
                <c:pt idx="59">
                  <c:v>7.1163719404887207</c:v>
                </c:pt>
                <c:pt idx="60">
                  <c:v>7.2340582832852993</c:v>
                </c:pt>
                <c:pt idx="61">
                  <c:v>7.1822978629105467</c:v>
                </c:pt>
                <c:pt idx="62">
                  <c:v>7.599016753550214</c:v>
                </c:pt>
                <c:pt idx="63">
                  <c:v>7.4223133620352781</c:v>
                </c:pt>
                <c:pt idx="64">
                  <c:v>7.3671665378870488</c:v>
                </c:pt>
                <c:pt idx="65">
                  <c:v>7.6258504734298374</c:v>
                </c:pt>
                <c:pt idx="66">
                  <c:v>7.5719862114716712</c:v>
                </c:pt>
                <c:pt idx="67">
                  <c:v>7.5430152010149225</c:v>
                </c:pt>
                <c:pt idx="68">
                  <c:v>7.0958945008180079</c:v>
                </c:pt>
                <c:pt idx="69">
                  <c:v>7.1122064878135172</c:v>
                </c:pt>
                <c:pt idx="70">
                  <c:v>6.4979711913751865</c:v>
                </c:pt>
                <c:pt idx="71">
                  <c:v>6.077342826000641</c:v>
                </c:pt>
                <c:pt idx="72">
                  <c:v>5.6504024524300807</c:v>
                </c:pt>
                <c:pt idx="73">
                  <c:v>5.0373445391590579</c:v>
                </c:pt>
                <c:pt idx="74">
                  <c:v>3.7672408110596871</c:v>
                </c:pt>
                <c:pt idx="75">
                  <c:v>3.9161062699171549</c:v>
                </c:pt>
                <c:pt idx="76">
                  <c:v>3.85953885453051</c:v>
                </c:pt>
                <c:pt idx="77">
                  <c:v>3.7292410814756574</c:v>
                </c:pt>
                <c:pt idx="78">
                  <c:v>3.9783172684123334</c:v>
                </c:pt>
                <c:pt idx="79">
                  <c:v>3.4939855065879759</c:v>
                </c:pt>
                <c:pt idx="80">
                  <c:v>3.102986325095543</c:v>
                </c:pt>
                <c:pt idx="81">
                  <c:v>3.4383429303734476</c:v>
                </c:pt>
                <c:pt idx="82">
                  <c:v>3.5834407980576444</c:v>
                </c:pt>
                <c:pt idx="83">
                  <c:v>3.6738434967644715</c:v>
                </c:pt>
                <c:pt idx="84">
                  <c:v>3.728341414075421</c:v>
                </c:pt>
                <c:pt idx="85">
                  <c:v>3.8034784428552029</c:v>
                </c:pt>
                <c:pt idx="86">
                  <c:v>3.6109789480667747</c:v>
                </c:pt>
                <c:pt idx="87">
                  <c:v>3.4600460946210521</c:v>
                </c:pt>
                <c:pt idx="88">
                  <c:v>3.4438160838496232</c:v>
                </c:pt>
                <c:pt idx="89">
                  <c:v>3.4393155042485546</c:v>
                </c:pt>
                <c:pt idx="90">
                  <c:v>3.3298813440032786</c:v>
                </c:pt>
                <c:pt idx="91">
                  <c:v>3.3527867120100572</c:v>
                </c:pt>
                <c:pt idx="92">
                  <c:v>3.2724699131110779</c:v>
                </c:pt>
                <c:pt idx="93">
                  <c:v>3.1892329644189545</c:v>
                </c:pt>
                <c:pt idx="94">
                  <c:v>3.0167063068725546</c:v>
                </c:pt>
                <c:pt idx="95">
                  <c:v>2.514225653056068</c:v>
                </c:pt>
                <c:pt idx="96">
                  <c:v>2.2777993490589319</c:v>
                </c:pt>
                <c:pt idx="97">
                  <c:v>2.1368188814584288</c:v>
                </c:pt>
                <c:pt idx="98">
                  <c:v>2.0129265980303361</c:v>
                </c:pt>
                <c:pt idx="99">
                  <c:v>1.814809869446679</c:v>
                </c:pt>
                <c:pt idx="100">
                  <c:v>1.6388475514870893</c:v>
                </c:pt>
                <c:pt idx="101">
                  <c:v>1.643848230976088</c:v>
                </c:pt>
                <c:pt idx="102">
                  <c:v>1.6525579681785241</c:v>
                </c:pt>
                <c:pt idx="103">
                  <c:v>1.5887460265726543</c:v>
                </c:pt>
                <c:pt idx="104">
                  <c:v>1.4579664073358074</c:v>
                </c:pt>
                <c:pt idx="105">
                  <c:v>1.3970138370358041</c:v>
                </c:pt>
                <c:pt idx="106">
                  <c:v>1.3635927819903855</c:v>
                </c:pt>
                <c:pt idx="107">
                  <c:v>1.3451280833481007</c:v>
                </c:pt>
                <c:pt idx="108">
                  <c:v>1.2336092674440646</c:v>
                </c:pt>
                <c:pt idx="109">
                  <c:v>1.3668811074513545</c:v>
                </c:pt>
                <c:pt idx="110">
                  <c:v>1.3639361696290715</c:v>
                </c:pt>
                <c:pt idx="111">
                  <c:v>1.3088296199623002</c:v>
                </c:pt>
                <c:pt idx="112">
                  <c:v>1.3271128523363882</c:v>
                </c:pt>
                <c:pt idx="113">
                  <c:v>1.3890170834263482</c:v>
                </c:pt>
                <c:pt idx="114">
                  <c:v>1.3975594273082952</c:v>
                </c:pt>
                <c:pt idx="115">
                  <c:v>1.5198363393077319</c:v>
                </c:pt>
                <c:pt idx="116">
                  <c:v>1.4838226603915601</c:v>
                </c:pt>
                <c:pt idx="117">
                  <c:v>1.415521359729123</c:v>
                </c:pt>
                <c:pt idx="118">
                  <c:v>1.8219602114000044</c:v>
                </c:pt>
                <c:pt idx="119">
                  <c:v>2.6753604792128218</c:v>
                </c:pt>
                <c:pt idx="120">
                  <c:v>2.7811815660849812</c:v>
                </c:pt>
                <c:pt idx="121">
                  <c:v>2.9919190032718692</c:v>
                </c:pt>
                <c:pt idx="122">
                  <c:v>2.772197530677877</c:v>
                </c:pt>
                <c:pt idx="123">
                  <c:v>2.3463545588844608</c:v>
                </c:pt>
                <c:pt idx="124">
                  <c:v>2.336061990454843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15-4132-9CBE-48C290EDD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827919"/>
        <c:axId val="237828399"/>
      </c:areaChart>
      <c:barChart>
        <c:barDir val="col"/>
        <c:grouping val="stacked"/>
        <c:varyColors val="0"/>
        <c:ser>
          <c:idx val="2"/>
          <c:order val="4"/>
          <c:tx>
            <c:strRef>
              <c:f>'Summary_Final (ex_auto MCA)'!$R$3</c:f>
              <c:strCache>
                <c:ptCount val="1"/>
                <c:pt idx="0">
                  <c:v>Baseline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A15-4132-9CBE-48C290EDD7ED}"/>
              </c:ext>
            </c:extLst>
          </c:dPt>
          <c:dPt>
            <c:idx val="13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A15-4132-9CBE-48C290EDD7ED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MCA)'!$R$14:$R$139</c:f>
              <c:numCache>
                <c:formatCode>General</c:formatCode>
                <c:ptCount val="126"/>
                <c:pt idx="125" formatCode="0.0">
                  <c:v>2.336061990454843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15-4132-9CBE-48C290EDD7ED}"/>
            </c:ext>
          </c:extLst>
        </c:ser>
        <c:ser>
          <c:idx val="3"/>
          <c:order val="5"/>
          <c:tx>
            <c:strRef>
              <c:f>'Summary_Final (ex_auto MCA)'!$AF$3</c:f>
              <c:strCache>
                <c:ptCount val="1"/>
                <c:pt idx="0">
                  <c:v>… with 25% tariffs on non-USMCA compliant goods from Canada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15-4132-9CBE-48C290EDD7ED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MCA)'!$AF$14:$AF$139</c:f>
              <c:numCache>
                <c:formatCode>General</c:formatCode>
                <c:ptCount val="126"/>
                <c:pt idx="125" formatCode="0.0">
                  <c:v>1.522445024330469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15-4132-9CBE-48C290EDD7ED}"/>
            </c:ext>
          </c:extLst>
        </c:ser>
        <c:ser>
          <c:idx val="4"/>
          <c:order val="6"/>
          <c:tx>
            <c:strRef>
              <c:f>'Summary_Final (ex_auto MCA)'!$AG$3</c:f>
              <c:strCache>
                <c:ptCount val="1"/>
                <c:pt idx="0">
                  <c:v>… with 25% tariffs on non-USMCA compliant goods from Mexico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A15-4132-9CBE-48C290EDD7ED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MCA)'!$AG$14:$AG$139</c:f>
              <c:numCache>
                <c:formatCode>General</c:formatCode>
                <c:ptCount val="126"/>
                <c:pt idx="125" formatCode="0.0">
                  <c:v>1.9797148423588133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15-4132-9CBE-48C290EDD7ED}"/>
            </c:ext>
          </c:extLst>
        </c:ser>
        <c:ser>
          <c:idx val="5"/>
          <c:order val="7"/>
          <c:tx>
            <c:strRef>
              <c:f>'Summary_Final (ex_auto MCA)'!$W$3</c:f>
              <c:strCache>
                <c:ptCount val="1"/>
                <c:pt idx="0">
                  <c:v>… with 10% on China (Feb. 4)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A15-4132-9CBE-48C290EDD7ED}"/>
              </c:ext>
            </c:extLst>
          </c:dPt>
          <c:cat>
            <c:multiLvlStrRef>
              <c:f>Summary_Final!#REF!</c:f>
            </c:multiLvlStrRef>
          </c:cat>
          <c:val>
            <c:numRef>
              <c:f>'Summary_Final (ex_auto MCA)'!$W$14:$W$139</c:f>
              <c:numCache>
                <c:formatCode>General</c:formatCode>
                <c:ptCount val="126"/>
                <c:pt idx="125" formatCode="0.0">
                  <c:v>1.3434195488910177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A15-4132-9CBE-48C290EDD7ED}"/>
            </c:ext>
          </c:extLst>
        </c:ser>
        <c:ser>
          <c:idx val="6"/>
          <c:order val="8"/>
          <c:tx>
            <c:strRef>
              <c:f>'Summary_Final (ex_auto MCA)'!$X$3</c:f>
              <c:strCache>
                <c:ptCount val="1"/>
                <c:pt idx="0">
                  <c:v>… with 10% on China (Mar. 4)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>
                  <a:lumMod val="40000"/>
                  <a:lumOff val="60000"/>
                </a:schemeClr>
              </a:solidFill>
            </a:ln>
            <a:effectLst/>
          </c:spPr>
          <c:invertIfNegative val="0"/>
          <c:dPt>
            <c:idx val="12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EA15-4132-9CBE-48C290EDD7ED}"/>
              </c:ext>
            </c:extLst>
          </c:dPt>
          <c:dPt>
            <c:idx val="13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EA15-4132-9CBE-48C290EDD7ED}"/>
              </c:ext>
            </c:extLst>
          </c:dPt>
          <c:val>
            <c:numRef>
              <c:f>'Summary_Final (ex_auto MCA)'!$X$14:$X$139</c:f>
              <c:numCache>
                <c:formatCode>General</c:formatCode>
                <c:ptCount val="126"/>
                <c:pt idx="125" formatCode="0.0">
                  <c:v>1.3434195488910161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A15-4132-9CBE-48C290EDD7ED}"/>
            </c:ext>
          </c:extLst>
        </c:ser>
        <c:ser>
          <c:idx val="1"/>
          <c:order val="9"/>
          <c:tx>
            <c:strRef>
              <c:f>'Summary_Final (ex_auto MCA)'!$Z$3</c:f>
              <c:strCache>
                <c:ptCount val="1"/>
                <c:pt idx="0">
                  <c:v>… with 25% steel &amp; aluminum</c:v>
                </c:pt>
              </c:strCache>
            </c:strRef>
          </c:tx>
          <c:spPr>
            <a:solidFill>
              <a:schemeClr val="accent3"/>
            </a:solidFill>
            <a:ln w="25400">
              <a:solidFill>
                <a:schemeClr val="accent3"/>
              </a:solidFill>
            </a:ln>
            <a:effectLst/>
          </c:spPr>
          <c:invertIfNegative val="0"/>
          <c:val>
            <c:numRef>
              <c:f>'Summary_Final (ex_auto MCA)'!$Z$14:$Z$139</c:f>
              <c:numCache>
                <c:formatCode>General</c:formatCode>
                <c:ptCount val="126"/>
                <c:pt idx="125" formatCode="0.0">
                  <c:v>1.8414502623144888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A15-4132-9CBE-48C290EDD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37827919"/>
        <c:axId val="237828399"/>
      </c:barChart>
      <c:lineChart>
        <c:grouping val="standard"/>
        <c:varyColors val="0"/>
        <c:ser>
          <c:idx val="9"/>
          <c:order val="1"/>
          <c:tx>
            <c:strRef>
              <c:f>'Summary_Final (ex_auto MCA)'!$I$3</c:f>
              <c:strCache>
                <c:ptCount val="1"/>
                <c:pt idx="0">
                  <c:v>CH+CN+MX (USMCA-compliant exemption)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Pt>
            <c:idx val="125"/>
            <c:marker>
              <c:symbol val="dash"/>
              <c:size val="6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EA15-4132-9CBE-48C290EDD7ED}"/>
              </c:ext>
            </c:extLst>
          </c:dPt>
          <c:dLbls>
            <c:dLbl>
              <c:idx val="125"/>
              <c:layout>
                <c:manualLayout>
                  <c:x val="-4.6523271202093389E-2"/>
                  <c:y val="-3.876204618053050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700" b="0" baseline="0"/>
                      <a:t>With tariffs on China, Mexico &amp; Canada</a:t>
                    </a:r>
                  </a:p>
                  <a:p>
                    <a:pPr>
                      <a:defRPr/>
                    </a:pPr>
                    <a:r>
                      <a:rPr lang="en-US" sz="1000" b="1" baseline="0"/>
                      <a:t>8.5</a:t>
                    </a:r>
                    <a:r>
                      <a:rPr lang="en-US" sz="700" b="1" baseline="0"/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89128149144046"/>
                      <c:h val="0.1105197233348672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6-EA15-4132-9CBE-48C290EDD7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'Summary_Final (ex_auto MCA)'!$I$14:$I$139</c:f>
              <c:numCache>
                <c:formatCode>0.00</c:formatCode>
                <c:ptCount val="126"/>
                <c:pt idx="125" formatCode="0.0">
                  <c:v>8.5250609549261593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EA15-4132-9CBE-48C290EDD7ED}"/>
            </c:ext>
          </c:extLst>
        </c:ser>
        <c:ser>
          <c:idx val="7"/>
          <c:order val="2"/>
          <c:tx>
            <c:strRef>
              <c:f>'Summary_Final (ex_auto MCA)'!$J$3</c:f>
              <c:strCache>
                <c:ptCount val="1"/>
                <c:pt idx="0">
                  <c:v>CH+CN+MX+STEEL&amp;ALU (USMCA-compliant exemption)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25"/>
            <c:marker>
              <c:symbol val="dash"/>
              <c:size val="6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EA15-4132-9CBE-48C290EDD7ED}"/>
              </c:ext>
            </c:extLst>
          </c:dPt>
          <c:dLbls>
            <c:dLbl>
              <c:idx val="125"/>
              <c:layout>
                <c:manualLayout>
                  <c:x val="-5.3758011136312622E-2"/>
                  <c:y val="-7.1385225406805086E-2"/>
                </c:manualLayout>
              </c:layout>
              <c:tx>
                <c:rich>
                  <a:bodyPr/>
                  <a:lstStyle/>
                  <a:p>
                    <a:r>
                      <a:rPr lang="en-US" sz="700"/>
                      <a:t>With section</a:t>
                    </a:r>
                    <a:r>
                      <a:rPr lang="en-US" sz="700" baseline="0"/>
                      <a:t> 232 tariffs on steel &amp; aluminum</a:t>
                    </a:r>
                    <a:endParaRPr lang="en-US" sz="700"/>
                  </a:p>
                  <a:p>
                    <a:r>
                      <a:rPr lang="en-US" sz="1000" b="1"/>
                      <a:t>10.4</a:t>
                    </a:r>
                    <a:r>
                      <a:rPr lang="en-US" sz="700" b="1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EA15-4132-9CBE-48C290EDD7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'Summary_Final (ex_auto MCA)'!$J$14:$J$139</c:f>
              <c:numCache>
                <c:formatCode>0.00</c:formatCode>
                <c:ptCount val="126"/>
                <c:pt idx="125" formatCode="0.0">
                  <c:v>10.366511217240648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EA15-4132-9CBE-48C290EDD7ED}"/>
            </c:ext>
          </c:extLst>
        </c:ser>
        <c:ser>
          <c:idx val="8"/>
          <c:order val="3"/>
          <c:tx>
            <c:strRef>
              <c:f>'Summary_Final (ex_auto MCA)'!$P$3</c:f>
              <c:strCache>
                <c:ptCount val="1"/>
                <c:pt idx="0">
                  <c:v>CH+CN+MX+EU+STEEL &amp; ALU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Pt>
            <c:idx val="12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EA15-4132-9CBE-48C290EDD7ED}"/>
              </c:ext>
            </c:extLst>
          </c:dPt>
          <c:dPt>
            <c:idx val="125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EA15-4132-9CBE-48C290EDD7ED}"/>
              </c:ext>
            </c:extLst>
          </c:dPt>
          <c:dLbls>
            <c:dLbl>
              <c:idx val="124"/>
              <c:layout>
                <c:manualLayout>
                  <c:x val="-7.9092742452494952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700"/>
                      <a:t>If no</a:t>
                    </a:r>
                    <a:r>
                      <a:rPr lang="en-US" sz="700" baseline="0"/>
                      <a:t> exemptions on Canada and Mexico + 25% EU tariffs</a:t>
                    </a:r>
                  </a:p>
                  <a:p>
                    <a:pPr>
                      <a:defRPr/>
                    </a:pPr>
                    <a:r>
                      <a:rPr lang="en-US" sz="1000" b="1" baseline="0"/>
                      <a:t>18.2</a:t>
                    </a:r>
                    <a:r>
                      <a:rPr lang="en-US" sz="700" b="1" baseline="0"/>
                      <a:t>%</a:t>
                    </a:r>
                    <a:endParaRPr lang="en-US" b="1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74649688062099"/>
                      <c:h val="0.1202388313510882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B-EA15-4132-9CBE-48C290EDD7ED}"/>
                </c:ext>
              </c:extLst>
            </c:dLbl>
            <c:dLbl>
              <c:idx val="125"/>
              <c:layout>
                <c:manualLayout>
                  <c:x val="-6.7511606123434098E-2"/>
                  <c:y val="-3.173142847724512E-3"/>
                </c:manualLayout>
              </c:layout>
              <c:tx>
                <c:rich>
                  <a:bodyPr/>
                  <a:lstStyle/>
                  <a:p>
                    <a:r>
                      <a:rPr lang="en-US" sz="700" b="0" i="0" u="none" strike="noStrike" kern="1200" baseline="0">
                        <a:solidFill>
                          <a:srgbClr val="03365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If no exemptions on Canada and Mexico </a:t>
                    </a:r>
                  </a:p>
                  <a:p>
                    <a:r>
                      <a:rPr lang="en-US" sz="700" b="0" i="0" u="none" strike="noStrike" kern="1200" baseline="0">
                        <a:solidFill>
                          <a:srgbClr val="03365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+ 25% EU tariffs</a:t>
                    </a:r>
                  </a:p>
                  <a:p>
                    <a:r>
                      <a:rPr lang="en-US" sz="1000" b="1" i="0" u="none" strike="noStrike" kern="1200" baseline="0">
                        <a:solidFill>
                          <a:srgbClr val="03365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18.2</a:t>
                    </a:r>
                    <a:r>
                      <a:rPr lang="en-US" sz="800" b="1" i="0" u="none" strike="noStrike" kern="1200" baseline="0">
                        <a:solidFill>
                          <a:srgbClr val="03365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%</a:t>
                    </a:r>
                    <a:endParaRPr lang="en-US" sz="1000" b="1" i="0" u="none" strike="noStrike" kern="1200" baseline="0">
                      <a:solidFill>
                        <a:srgbClr val="03365F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EA15-4132-9CBE-48C290EDD7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'Summary_Final (ex_auto MCA)'!$P$14:$P$139</c:f>
              <c:numCache>
                <c:formatCode>General</c:formatCode>
                <c:ptCount val="126"/>
                <c:pt idx="125" formatCode="0.0">
                  <c:v>18.230792093193266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EA15-4132-9CBE-48C290EDD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27919"/>
        <c:axId val="237828399"/>
      </c:lineChart>
      <c:dateAx>
        <c:axId val="2378279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7828399"/>
        <c:crosses val="autoZero"/>
        <c:auto val="0"/>
        <c:lblOffset val="100"/>
        <c:baseTimeUnit val="years"/>
        <c:majorUnit val="5"/>
        <c:majorTimeUnit val="years"/>
      </c:dateAx>
      <c:valAx>
        <c:axId val="237828399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7827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31897069652087578"/>
          <c:y val="0.10948440976732751"/>
          <c:w val="0.66214524619831405"/>
          <c:h val="0.24380900828780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_xlchart.v5.0</cx:f>
      </cx:strDim>
      <cx:numDim type="val">
        <cx:f>_xlchart.v5.1</cx:f>
      </cx:numDim>
    </cx:data>
  </cx:chartData>
  <cx:chart>
    <cx:title pos="t" align="ctr" overlay="0">
      <cx:tx>
        <cx:rich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chemeClr val="tx1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r>
              <a:rPr lang="fr-FR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2025 Timeline of the effective tariff rate on US imports</a:t>
            </a:r>
          </a:p>
          <a:p>
            <a:pPr algn="ctr" rtl="0">
              <a:defRPr sz="1100" b="0" i="0">
                <a:solidFill>
                  <a:schemeClr val="tx1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r>
              <a:rPr lang="fr-FR" sz="11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 percent (%)</a:t>
            </a:r>
          </a:p>
        </cx:rich>
      </cx:tx>
    </cx:title>
    <cx:plotArea>
      <cx:plotAreaRegion>
        <cx:series layoutId="waterfall" uniqueId="{BC858510-A1B9-49FD-8732-9AEEAFDB55BB}">
          <cx:dataPt idx="0">
            <cx:spPr>
              <a:solidFill>
                <a:srgbClr val="03365F"/>
              </a:solidFill>
            </cx:spPr>
          </cx:dataPt>
          <cx:dataPt idx="3">
            <cx:spPr>
              <a:solidFill>
                <a:srgbClr val="1226AA"/>
              </a:solidFill>
            </cx:spPr>
          </cx:dataPt>
          <cx:dataPt idx="4">
            <cx:spPr>
              <a:solidFill>
                <a:srgbClr val="1226AA"/>
              </a:solidFill>
              <a:ln>
                <a:solidFill>
                  <a:srgbClr val="1226AA">
                    <a:alpha val="98000"/>
                  </a:srgbClr>
                </a:solidFill>
              </a:ln>
            </cx:spPr>
          </cx:dataPt>
          <cx:dataPt idx="8">
            <cx:spPr>
              <a:solidFill>
                <a:srgbClr val="03365F"/>
              </a:solidFill>
            </cx:spPr>
          </cx:dataPt>
          <cx:dataPt idx="9">
            <cx:spPr>
              <a:pattFill prst="dkUpDiag">
                <a:fgClr>
                  <a:srgbClr val="1226AA"/>
                </a:fgClr>
                <a:bgClr>
                  <a:sysClr val="window" lastClr="FFFFFF"/>
                </a:bgClr>
              </a:pattFill>
            </cx:spPr>
          </cx:dataPt>
          <cx:dataPt idx="10">
            <cx:spPr>
              <a:pattFill prst="dkUpDiag">
                <a:fgClr>
                  <a:srgbClr val="1226AA"/>
                </a:fgClr>
                <a:bgClr>
                  <a:sysClr val="window" lastClr="FFFFFF"/>
                </a:bgClr>
              </a:pattFill>
            </cx:spPr>
          </cx:dataPt>
          <cx:dataPt idx="11">
            <cx:spPr>
              <a:pattFill prst="dkUpDiag">
                <a:fgClr>
                  <a:srgbClr val="1226AA"/>
                </a:fgClr>
                <a:bgClr>
                  <a:sysClr val="window" lastClr="FFFFFF"/>
                </a:bgClr>
              </a:pattFill>
            </cx:spPr>
          </cx:dataPt>
          <cx:dataPt idx="12">
            <cx:spPr>
              <a:solidFill>
                <a:srgbClr val="03365F"/>
              </a:solidFill>
            </cx:spPr>
          </cx:dataPt>
          <cx:dataId val="0"/>
          <cx:layoutPr>
            <cx:subtotals>
              <cx:idx val="8"/>
              <cx:idx val="12"/>
            </cx:subtotals>
          </cx:layoutPr>
        </cx:series>
      </cx:plotAreaRegion>
      <cx:axis id="0">
        <cx:catScaling gapWidth="0.5"/>
        <cx:tickLabels/>
        <cx:spPr>
          <a:ln>
            <a:solidFill>
              <a:schemeClr val="bg1">
                <a:lumMod val="75000"/>
              </a:schemeClr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800" b="0" i="0">
                <a:solidFill>
                  <a:schemeClr val="tx1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fr-FR" sz="8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>
        <cx:valScaling/>
        <cx:majorGridlines>
          <cx:spPr>
            <a:ln>
              <a:solidFill>
                <a:schemeClr val="bg1">
                  <a:lumMod val="95000"/>
                </a:schemeClr>
              </a:solidFill>
            </a:ln>
          </cx:spPr>
        </cx:majorGridlines>
        <cx:tickLabels/>
        <cx:numFmt formatCode="0" sourceLinked="0"/>
        <cx:spPr>
          <a:ln>
            <a:solidFill>
              <a:schemeClr val="bg1">
                <a:lumMod val="75000"/>
              </a:schemeClr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chemeClr val="tx1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fr-FR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spPr>
    <a:ln>
      <a:solidFill>
        <a:schemeClr val="bg1">
          <a:lumMod val="95000"/>
        </a:schemeClr>
      </a:solidFill>
    </a:ln>
  </cx:spPr>
  <cx:fmtOvrs>
    <cx:fmtOvr idx="2">
      <cx:spPr>
        <a:solidFill>
          <a:schemeClr val="tx1"/>
        </a:solidFill>
      </cx:spPr>
    </cx:fmtOvr>
    <cx:fmtOvr idx="0"/>
  </cx:fmtOvr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692727</xdr:colOff>
      <xdr:row>6</xdr:row>
      <xdr:rowOff>0</xdr:rowOff>
    </xdr:from>
    <xdr:to>
      <xdr:col>44</xdr:col>
      <xdr:colOff>27663</xdr:colOff>
      <xdr:row>33</xdr:row>
      <xdr:rowOff>98078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ABB3831-B760-446E-9148-4800EEA18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0</xdr:colOff>
      <xdr:row>4</xdr:row>
      <xdr:rowOff>92364</xdr:rowOff>
    </xdr:from>
    <xdr:to>
      <xdr:col>56</xdr:col>
      <xdr:colOff>207818</xdr:colOff>
      <xdr:row>33</xdr:row>
      <xdr:rowOff>98078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CD82F78-76ED-4A06-B734-880C50C60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0.83251</cdr:x>
      <cdr:y>0.81364</cdr:y>
    </cdr:from>
    <cdr:to>
      <cdr:x>1</cdr:x>
      <cdr:y>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7EFD71FF-6D45-A324-B8CE-0D130553AA20}"/>
            </a:ext>
          </a:extLst>
        </cdr:cNvPr>
        <cdr:cNvSpPr txBox="1"/>
      </cdr:nvSpPr>
      <cdr:spPr>
        <a:xfrm xmlns:a="http://schemas.openxmlformats.org/drawingml/2006/main">
          <a:off x="5146431" y="479657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b"/>
        <a:lstStyle xmlns:a="http://schemas.openxmlformats.org/drawingml/2006/main"/>
        <a:p xmlns:a="http://schemas.openxmlformats.org/drawingml/2006/main">
          <a:pPr algn="r"/>
          <a:r>
            <a:rPr lang="fr-FR" sz="900" i="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*10% tariffs on oil &amp; gas imports</a:t>
          </a:r>
          <a:r>
            <a:rPr lang="fr-FR" sz="900" i="0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from Canada</a:t>
          </a:r>
          <a:endParaRPr lang="fr-FR" sz="900" i="0" kern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fr-FR" sz="900" i="1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 USITC,</a:t>
          </a:r>
          <a:r>
            <a:rPr lang="fr-FR" sz="900" i="1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Census Bureau, Coface</a:t>
          </a:r>
          <a:endParaRPr lang="fr-FR" sz="900" i="1" kern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0.83251</cdr:x>
      <cdr:y>0.81364</cdr:y>
    </cdr:from>
    <cdr:to>
      <cdr:x>1</cdr:x>
      <cdr:y>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7EFD71FF-6D45-A324-B8CE-0D130553AA20}"/>
            </a:ext>
          </a:extLst>
        </cdr:cNvPr>
        <cdr:cNvSpPr txBox="1"/>
      </cdr:nvSpPr>
      <cdr:spPr>
        <a:xfrm xmlns:a="http://schemas.openxmlformats.org/drawingml/2006/main">
          <a:off x="5146431" y="479657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b"/>
        <a:lstStyle xmlns:a="http://schemas.openxmlformats.org/drawingml/2006/main"/>
        <a:p xmlns:a="http://schemas.openxmlformats.org/drawingml/2006/main">
          <a:pPr algn="r"/>
          <a:r>
            <a:rPr lang="fr-FR" sz="900" i="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*10% tariffs on oil &amp; gas imports</a:t>
          </a:r>
          <a:r>
            <a:rPr lang="fr-FR" sz="900" i="0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from Canada</a:t>
          </a:r>
          <a:endParaRPr lang="fr-FR" sz="900" i="0" kern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fr-FR" sz="900" i="1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 USITC,</a:t>
          </a:r>
          <a:r>
            <a:rPr lang="fr-FR" sz="900" i="1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Census Bureau, Coface</a:t>
          </a:r>
          <a:endParaRPr lang="fr-FR" sz="900" i="1" kern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0.83251</cdr:x>
      <cdr:y>0.81364</cdr:y>
    </cdr:from>
    <cdr:to>
      <cdr:x>1</cdr:x>
      <cdr:y>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7EFD71FF-6D45-A324-B8CE-0D130553AA20}"/>
            </a:ext>
          </a:extLst>
        </cdr:cNvPr>
        <cdr:cNvSpPr txBox="1"/>
      </cdr:nvSpPr>
      <cdr:spPr>
        <a:xfrm xmlns:a="http://schemas.openxmlformats.org/drawingml/2006/main">
          <a:off x="5146431" y="479657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b"/>
        <a:lstStyle xmlns:a="http://schemas.openxmlformats.org/drawingml/2006/main"/>
        <a:p xmlns:a="http://schemas.openxmlformats.org/drawingml/2006/main">
          <a:pPr algn="r"/>
          <a:r>
            <a:rPr lang="fr-FR" sz="900" i="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*10% tariffs on oil &amp; gas imports</a:t>
          </a:r>
          <a:r>
            <a:rPr lang="fr-FR" sz="900" i="0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from Canada</a:t>
          </a:r>
          <a:endParaRPr lang="fr-FR" sz="900" i="0" kern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fr-FR" sz="900" i="1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 USITC,</a:t>
          </a:r>
          <a:r>
            <a:rPr lang="fr-FR" sz="900" i="1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Census Bureau, Coface</a:t>
          </a:r>
          <a:endParaRPr lang="fr-FR" sz="900" i="1" kern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0</xdr:row>
      <xdr:rowOff>28573</xdr:rowOff>
    </xdr:from>
    <xdr:to>
      <xdr:col>6</xdr:col>
      <xdr:colOff>934925</xdr:colOff>
      <xdr:row>26</xdr:row>
      <xdr:rowOff>100673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Graphique 2">
              <a:extLst>
                <a:ext uri="{FF2B5EF4-FFF2-40B4-BE49-F238E27FC236}">
                  <a16:creationId xmlns:a16="http://schemas.microsoft.com/office/drawing/2014/main" id="{AAF79F82-F1E4-29BF-B336-C0077879B3D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584575" y="28573"/>
              <a:ext cx="5472000" cy="486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oneCellAnchor>
    <xdr:from>
      <xdr:col>4</xdr:col>
      <xdr:colOff>84654</xdr:colOff>
      <xdr:row>5</xdr:row>
      <xdr:rowOff>83002</xdr:rowOff>
    </xdr:from>
    <xdr:ext cx="1109791" cy="254557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5293C5AA-8963-418E-BAA0-94703445F473}"/>
            </a:ext>
          </a:extLst>
        </xdr:cNvPr>
        <xdr:cNvSpPr txBox="1"/>
      </xdr:nvSpPr>
      <xdr:spPr>
        <a:xfrm>
          <a:off x="5095381" y="1006638"/>
          <a:ext cx="110979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 i="1">
              <a:latin typeface="Arial" panose="020B0604020202020204" pitchFamily="34" charset="0"/>
              <a:cs typeface="Arial" panose="020B0604020202020204" pitchFamily="34" charset="0"/>
            </a:rPr>
            <a:t>Tariffs</a:t>
          </a:r>
          <a:r>
            <a:rPr lang="fr-FR" sz="1100" i="1" baseline="0">
              <a:latin typeface="Arial" panose="020B0604020202020204" pitchFamily="34" charset="0"/>
              <a:cs typeface="Arial" panose="020B0604020202020204" pitchFamily="34" charset="0"/>
            </a:rPr>
            <a:t> i</a:t>
          </a:r>
          <a:r>
            <a:rPr lang="fr-FR" sz="1100" i="1">
              <a:latin typeface="Arial" panose="020B0604020202020204" pitchFamily="34" charset="0"/>
              <a:cs typeface="Arial" panose="020B0604020202020204" pitchFamily="34" charset="0"/>
            </a:rPr>
            <a:t>n effect</a:t>
          </a:r>
        </a:p>
      </xdr:txBody>
    </xdr:sp>
    <xdr:clientData/>
  </xdr:oneCellAnchor>
  <xdr:twoCellAnchor>
    <xdr:from>
      <xdr:col>3</xdr:col>
      <xdr:colOff>716644</xdr:colOff>
      <xdr:row>6</xdr:row>
      <xdr:rowOff>181427</xdr:rowOff>
    </xdr:from>
    <xdr:to>
      <xdr:col>5</xdr:col>
      <xdr:colOff>658094</xdr:colOff>
      <xdr:row>8</xdr:row>
      <xdr:rowOff>69270</xdr:rowOff>
    </xdr:to>
    <xdr:sp macro="" textlink="">
      <xdr:nvSpPr>
        <xdr:cNvPr id="9" name="Accolade fermante 8">
          <a:extLst>
            <a:ext uri="{FF2B5EF4-FFF2-40B4-BE49-F238E27FC236}">
              <a16:creationId xmlns:a16="http://schemas.microsoft.com/office/drawing/2014/main" id="{1F379E2F-4B25-4866-B91A-F03BEAF47D90}"/>
            </a:ext>
          </a:extLst>
        </xdr:cNvPr>
        <xdr:cNvSpPr/>
      </xdr:nvSpPr>
      <xdr:spPr>
        <a:xfrm rot="16200000">
          <a:off x="5523266" y="-145558"/>
          <a:ext cx="257297" cy="3127995"/>
        </a:xfrm>
        <a:prstGeom prst="rightBrace">
          <a:avLst>
            <a:gd name="adj1" fmla="val 192157"/>
            <a:gd name="adj2" fmla="val 50297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907909</xdr:colOff>
      <xdr:row>3</xdr:row>
      <xdr:rowOff>73929</xdr:rowOff>
    </xdr:from>
    <xdr:to>
      <xdr:col>6</xdr:col>
      <xdr:colOff>718791</xdr:colOff>
      <xdr:row>4</xdr:row>
      <xdr:rowOff>11545</xdr:rowOff>
    </xdr:to>
    <xdr:sp macro="" textlink="">
      <xdr:nvSpPr>
        <xdr:cNvPr id="12" name="Accolade fermante 11">
          <a:extLst>
            <a:ext uri="{FF2B5EF4-FFF2-40B4-BE49-F238E27FC236}">
              <a16:creationId xmlns:a16="http://schemas.microsoft.com/office/drawing/2014/main" id="{472F0EFD-7614-4FC6-9D26-0D490974047D}"/>
            </a:ext>
          </a:extLst>
        </xdr:cNvPr>
        <xdr:cNvSpPr>
          <a:spLocks noChangeAspect="1"/>
        </xdr:cNvSpPr>
      </xdr:nvSpPr>
      <xdr:spPr>
        <a:xfrm rot="16200000">
          <a:off x="8083542" y="10296"/>
          <a:ext cx="122343" cy="1357973"/>
        </a:xfrm>
        <a:prstGeom prst="rightBrace">
          <a:avLst>
            <a:gd name="adj1" fmla="val 192157"/>
            <a:gd name="adj2" fmla="val 50297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5</xdr:col>
      <xdr:colOff>808717</xdr:colOff>
      <xdr:row>2</xdr:row>
      <xdr:rowOff>1359</xdr:rowOff>
    </xdr:from>
    <xdr:ext cx="1745350" cy="254557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F4B81EEE-19F2-47A7-8BBE-A4665ED6A0F3}"/>
            </a:ext>
          </a:extLst>
        </xdr:cNvPr>
        <xdr:cNvSpPr txBox="1"/>
      </xdr:nvSpPr>
      <xdr:spPr>
        <a:xfrm>
          <a:off x="7385503" y="364216"/>
          <a:ext cx="1745350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 i="1">
              <a:latin typeface="Arial" panose="020B0604020202020204" pitchFamily="34" charset="0"/>
              <a:cs typeface="Arial" panose="020B0604020202020204" pitchFamily="34" charset="0"/>
            </a:rPr>
            <a:t>Possible additional tariffs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0</xdr:row>
      <xdr:rowOff>28575</xdr:rowOff>
    </xdr:from>
    <xdr:to>
      <xdr:col>10</xdr:col>
      <xdr:colOff>409575</xdr:colOff>
      <xdr:row>15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AB7B4CA-5AD1-9D41-D376-1462475273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696301</xdr:colOff>
      <xdr:row>6</xdr:row>
      <xdr:rowOff>144950</xdr:rowOff>
    </xdr:from>
    <xdr:to>
      <xdr:col>21</xdr:col>
      <xdr:colOff>56546</xdr:colOff>
      <xdr:row>32</xdr:row>
      <xdr:rowOff>95501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A9C0DC2-4B43-0A1F-0C6D-D8894CD376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0.83251</cdr:x>
      <cdr:y>0.81364</cdr:y>
    </cdr:from>
    <cdr:to>
      <cdr:x>1</cdr:x>
      <cdr:y>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7EFD71FF-6D45-A324-B8CE-0D130553AA20}"/>
            </a:ext>
          </a:extLst>
        </cdr:cNvPr>
        <cdr:cNvSpPr txBox="1"/>
      </cdr:nvSpPr>
      <cdr:spPr>
        <a:xfrm xmlns:a="http://schemas.openxmlformats.org/drawingml/2006/main">
          <a:off x="5146431" y="479657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b"/>
        <a:lstStyle xmlns:a="http://schemas.openxmlformats.org/drawingml/2006/main"/>
        <a:p xmlns:a="http://schemas.openxmlformats.org/drawingml/2006/main">
          <a:pPr algn="r"/>
          <a:r>
            <a:rPr lang="fr-FR" sz="900" i="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*10% tariffs on oil &amp; gas imports</a:t>
          </a:r>
          <a:r>
            <a:rPr lang="fr-FR" sz="900" i="0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from Canada</a:t>
          </a:r>
          <a:endParaRPr lang="fr-FR" sz="900" i="0" kern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fr-FR" sz="900" i="1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 USITC,</a:t>
          </a:r>
          <a:r>
            <a:rPr lang="fr-FR" sz="900" i="1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Census Bureau, Coface</a:t>
          </a:r>
          <a:endParaRPr lang="fr-FR" sz="900" i="1" kern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0.83251</cdr:x>
      <cdr:y>0.81364</cdr:y>
    </cdr:from>
    <cdr:to>
      <cdr:x>1</cdr:x>
      <cdr:y>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7EFD71FF-6D45-A324-B8CE-0D130553AA20}"/>
            </a:ext>
          </a:extLst>
        </cdr:cNvPr>
        <cdr:cNvSpPr txBox="1"/>
      </cdr:nvSpPr>
      <cdr:spPr>
        <a:xfrm xmlns:a="http://schemas.openxmlformats.org/drawingml/2006/main">
          <a:off x="5146431" y="479657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b"/>
        <a:lstStyle xmlns:a="http://schemas.openxmlformats.org/drawingml/2006/main"/>
        <a:p xmlns:a="http://schemas.openxmlformats.org/drawingml/2006/main">
          <a:pPr algn="r"/>
          <a:r>
            <a:rPr lang="fr-FR" sz="900" i="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*10% tariffs on oil &amp; gas imports</a:t>
          </a:r>
          <a:r>
            <a:rPr lang="fr-FR" sz="900" i="0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from Canada</a:t>
          </a:r>
          <a:endParaRPr lang="fr-FR" sz="900" i="0" kern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fr-FR" sz="900" i="1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 USITC,</a:t>
          </a:r>
          <a:r>
            <a:rPr lang="fr-FR" sz="900" i="1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Census Bureau, Coface</a:t>
          </a:r>
          <a:endParaRPr lang="fr-FR" sz="900" i="1" kern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0.83251</cdr:x>
      <cdr:y>0.93985</cdr:y>
    </cdr:from>
    <cdr:to>
      <cdr:x>1</cdr:x>
      <cdr:y>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7EFD71FF-6D45-A324-B8CE-0D130553AA20}"/>
            </a:ext>
          </a:extLst>
        </cdr:cNvPr>
        <cdr:cNvSpPr txBox="1"/>
      </cdr:nvSpPr>
      <cdr:spPr>
        <a:xfrm xmlns:a="http://schemas.openxmlformats.org/drawingml/2006/main">
          <a:off x="5155681" y="4779818"/>
          <a:ext cx="1037255" cy="305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b"/>
        <a:lstStyle xmlns:a="http://schemas.openxmlformats.org/drawingml/2006/main"/>
        <a:p xmlns:a="http://schemas.openxmlformats.org/drawingml/2006/main">
          <a:pPr algn="r"/>
          <a:r>
            <a:rPr lang="fr-FR" sz="900" i="1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 USITC,</a:t>
          </a:r>
          <a:r>
            <a:rPr lang="fr-FR" sz="900" i="1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Census Bureau, Coface</a:t>
          </a:r>
          <a:endParaRPr lang="fr-FR" sz="900" i="1" kern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693125</xdr:colOff>
      <xdr:row>6</xdr:row>
      <xdr:rowOff>141775</xdr:rowOff>
    </xdr:from>
    <xdr:to>
      <xdr:col>23</xdr:col>
      <xdr:colOff>750092</xdr:colOff>
      <xdr:row>32</xdr:row>
      <xdr:rowOff>95501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771D2B9-83D0-4530-A143-597A99008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0.83251</cdr:x>
      <cdr:y>0.81364</cdr:y>
    </cdr:from>
    <cdr:to>
      <cdr:x>1</cdr:x>
      <cdr:y>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7EFD71FF-6D45-A324-B8CE-0D130553AA20}"/>
            </a:ext>
          </a:extLst>
        </cdr:cNvPr>
        <cdr:cNvSpPr txBox="1"/>
      </cdr:nvSpPr>
      <cdr:spPr>
        <a:xfrm xmlns:a="http://schemas.openxmlformats.org/drawingml/2006/main">
          <a:off x="5146431" y="479657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b"/>
        <a:lstStyle xmlns:a="http://schemas.openxmlformats.org/drawingml/2006/main"/>
        <a:p xmlns:a="http://schemas.openxmlformats.org/drawingml/2006/main">
          <a:pPr algn="r"/>
          <a:r>
            <a:rPr lang="fr-FR" sz="900" i="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*10% tariffs on oil &amp; gas imports</a:t>
          </a:r>
          <a:r>
            <a:rPr lang="fr-FR" sz="900" i="0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from Canada</a:t>
          </a:r>
          <a:endParaRPr lang="fr-FR" sz="900" i="0" kern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fr-FR" sz="900" i="1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 USITC,</a:t>
          </a:r>
          <a:r>
            <a:rPr lang="fr-FR" sz="900" i="1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Census Bureau, Coface</a:t>
          </a:r>
          <a:endParaRPr lang="fr-FR" sz="900" i="1" kern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760361</xdr:colOff>
      <xdr:row>7</xdr:row>
      <xdr:rowOff>52128</xdr:rowOff>
    </xdr:from>
    <xdr:to>
      <xdr:col>42</xdr:col>
      <xdr:colOff>123781</xdr:colOff>
      <xdr:row>33</xdr:row>
      <xdr:rowOff>5854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83A1765-AA32-47EE-B516-87774D432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0</xdr:colOff>
      <xdr:row>36</xdr:row>
      <xdr:rowOff>0</xdr:rowOff>
    </xdr:from>
    <xdr:to>
      <xdr:col>42</xdr:col>
      <xdr:colOff>125420</xdr:colOff>
      <xdr:row>61</xdr:row>
      <xdr:rowOff>144226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0F65FDB-5DAD-4247-9CD7-4EC950D7D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0</xdr:colOff>
      <xdr:row>7</xdr:row>
      <xdr:rowOff>0</xdr:rowOff>
    </xdr:from>
    <xdr:to>
      <xdr:col>50</xdr:col>
      <xdr:colOff>125420</xdr:colOff>
      <xdr:row>32</xdr:row>
      <xdr:rowOff>144226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887670A0-DEC8-4252-B72E-C32606ED7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43</xdr:col>
      <xdr:colOff>0</xdr:colOff>
      <xdr:row>35</xdr:row>
      <xdr:rowOff>0</xdr:rowOff>
    </xdr:from>
    <xdr:to>
      <xdr:col>50</xdr:col>
      <xdr:colOff>125420</xdr:colOff>
      <xdr:row>60</xdr:row>
      <xdr:rowOff>144226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89D6E877-2C9E-4D78-B9EF-59A79006F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672353</xdr:colOff>
      <xdr:row>64</xdr:row>
      <xdr:rowOff>123265</xdr:rowOff>
    </xdr:from>
    <xdr:to>
      <xdr:col>42</xdr:col>
      <xdr:colOff>35773</xdr:colOff>
      <xdr:row>90</xdr:row>
      <xdr:rowOff>76991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861F4E6C-9A43-48E8-821A-72B553956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0</xdr:colOff>
      <xdr:row>65</xdr:row>
      <xdr:rowOff>0</xdr:rowOff>
    </xdr:from>
    <xdr:to>
      <xdr:col>50</xdr:col>
      <xdr:colOff>127772</xdr:colOff>
      <xdr:row>90</xdr:row>
      <xdr:rowOff>135995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E9C9AA1C-7A60-4409-8E19-B5D5EBC7C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0.83251</cdr:x>
      <cdr:y>0.81364</cdr:y>
    </cdr:from>
    <cdr:to>
      <cdr:x>1</cdr:x>
      <cdr:y>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7EFD71FF-6D45-A324-B8CE-0D130553AA20}"/>
            </a:ext>
          </a:extLst>
        </cdr:cNvPr>
        <cdr:cNvSpPr txBox="1"/>
      </cdr:nvSpPr>
      <cdr:spPr>
        <a:xfrm xmlns:a="http://schemas.openxmlformats.org/drawingml/2006/main">
          <a:off x="5146431" y="479657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b"/>
        <a:lstStyle xmlns:a="http://schemas.openxmlformats.org/drawingml/2006/main"/>
        <a:p xmlns:a="http://schemas.openxmlformats.org/drawingml/2006/main">
          <a:pPr algn="r"/>
          <a:r>
            <a:rPr lang="fr-FR" sz="900" i="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*10% tariffs on oil &amp; gas imports</a:t>
          </a:r>
          <a:r>
            <a:rPr lang="fr-FR" sz="900" i="0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from Canada</a:t>
          </a:r>
          <a:endParaRPr lang="fr-FR" sz="900" i="0" kern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fr-FR" sz="900" i="1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 USITC,</a:t>
          </a:r>
          <a:r>
            <a:rPr lang="fr-FR" sz="900" i="1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Census Bureau, Coface</a:t>
          </a:r>
          <a:endParaRPr lang="fr-FR" sz="900" i="1" kern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0.83251</cdr:x>
      <cdr:y>0.81364</cdr:y>
    </cdr:from>
    <cdr:to>
      <cdr:x>1</cdr:x>
      <cdr:y>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7EFD71FF-6D45-A324-B8CE-0D130553AA20}"/>
            </a:ext>
          </a:extLst>
        </cdr:cNvPr>
        <cdr:cNvSpPr txBox="1"/>
      </cdr:nvSpPr>
      <cdr:spPr>
        <a:xfrm xmlns:a="http://schemas.openxmlformats.org/drawingml/2006/main">
          <a:off x="5146431" y="479657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b"/>
        <a:lstStyle xmlns:a="http://schemas.openxmlformats.org/drawingml/2006/main"/>
        <a:p xmlns:a="http://schemas.openxmlformats.org/drawingml/2006/main">
          <a:pPr algn="r"/>
          <a:r>
            <a:rPr lang="fr-FR" sz="900" i="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*10% tariffs on oil &amp; gas imports</a:t>
          </a:r>
          <a:r>
            <a:rPr lang="fr-FR" sz="900" i="0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from Canada</a:t>
          </a:r>
          <a:endParaRPr lang="fr-FR" sz="900" i="0" kern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fr-FR" sz="900" i="1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 USITC,</a:t>
          </a:r>
          <a:r>
            <a:rPr lang="fr-FR" sz="900" i="1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Census Bureau, Coface</a:t>
          </a:r>
          <a:endParaRPr lang="fr-FR" sz="900" i="1" kern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0.83251</cdr:x>
      <cdr:y>0.81364</cdr:y>
    </cdr:from>
    <cdr:to>
      <cdr:x>1</cdr:x>
      <cdr:y>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7EFD71FF-6D45-A324-B8CE-0D130553AA20}"/>
            </a:ext>
          </a:extLst>
        </cdr:cNvPr>
        <cdr:cNvSpPr txBox="1"/>
      </cdr:nvSpPr>
      <cdr:spPr>
        <a:xfrm xmlns:a="http://schemas.openxmlformats.org/drawingml/2006/main">
          <a:off x="5146431" y="479657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b"/>
        <a:lstStyle xmlns:a="http://schemas.openxmlformats.org/drawingml/2006/main"/>
        <a:p xmlns:a="http://schemas.openxmlformats.org/drawingml/2006/main">
          <a:pPr algn="r"/>
          <a:r>
            <a:rPr lang="fr-FR" sz="900" i="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*10% tariffs on oil &amp; gas imports</a:t>
          </a:r>
          <a:r>
            <a:rPr lang="fr-FR" sz="900" i="0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from Canada</a:t>
          </a:r>
          <a:endParaRPr lang="fr-FR" sz="900" i="0" kern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fr-FR" sz="900" i="1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 USITC,</a:t>
          </a:r>
          <a:r>
            <a:rPr lang="fr-FR" sz="900" i="1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Census Bureau, Coface</a:t>
          </a:r>
          <a:endParaRPr lang="fr-FR" sz="900" i="1" kern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Economic%20Research\3%20-%20PRESENTATIONS\2%20-%20PRESENTATIONS\2025\JC\US_New%20calculated%20duties.xlsx" TargetMode="External"/><Relationship Id="rId1" Type="http://schemas.openxmlformats.org/officeDocument/2006/relationships/externalLinkPath" Target="US_New%20calculated%20dut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orts - country"/>
      <sheetName val="Imports - sector"/>
      <sheetName val="Sector country"/>
      <sheetName val="Steel"/>
      <sheetName val="Alu"/>
      <sheetName val="Auto"/>
      <sheetName val="Pharma"/>
      <sheetName val="semiconductors"/>
      <sheetName val="Timber&amp;lumber"/>
      <sheetName val="Copper"/>
      <sheetName val="HS 27 exclCanada"/>
      <sheetName val="Feuil7"/>
      <sheetName val="Feuil8"/>
    </sheetNames>
    <sheetDataSet>
      <sheetData sheetId="0">
        <row r="2">
          <cell r="N2">
            <v>14.066948033140926</v>
          </cell>
        </row>
      </sheetData>
      <sheetData sheetId="1"/>
      <sheetData sheetId="2"/>
      <sheetData sheetId="3"/>
      <sheetData sheetId="4"/>
      <sheetData sheetId="5">
        <row r="5">
          <cell r="K5">
            <v>58957645934.5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ersonnalisé 1">
      <a:dk1>
        <a:srgbClr val="03365F"/>
      </a:dk1>
      <a:lt1>
        <a:sysClr val="window" lastClr="FFFFFF"/>
      </a:lt1>
      <a:dk2>
        <a:srgbClr val="0BB18F"/>
      </a:dk2>
      <a:lt2>
        <a:srgbClr val="E8E8E8"/>
      </a:lt2>
      <a:accent1>
        <a:srgbClr val="1226AA"/>
      </a:accent1>
      <a:accent2>
        <a:srgbClr val="5FD1E0"/>
      </a:accent2>
      <a:accent3>
        <a:srgbClr val="C028C3"/>
      </a:accent3>
      <a:accent4>
        <a:srgbClr val="FB0024"/>
      </a:accent4>
      <a:accent5>
        <a:srgbClr val="E3E335"/>
      </a:accent5>
      <a:accent6>
        <a:srgbClr val="E81F76"/>
      </a:accent6>
      <a:hlink>
        <a:srgbClr val="467886"/>
      </a:hlink>
      <a:folHlink>
        <a:srgbClr val="96607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B975-ACBA-4DE5-97F8-470C2FEAE486}">
  <dimension ref="A1:AJ139"/>
  <sheetViews>
    <sheetView tabSelected="1" topLeftCell="A2" zoomScale="55" zoomScaleNormal="55" workbookViewId="0">
      <pane xSplit="2" ySplit="2" topLeftCell="AM4" activePane="bottomRight" state="frozen"/>
      <selection activeCell="A2" sqref="A2"/>
      <selection pane="topRight" activeCell="C2" sqref="C2"/>
      <selection pane="bottomLeft" activeCell="A3" sqref="A3"/>
      <selection pane="bottomRight" activeCell="BA4" sqref="BA4"/>
    </sheetView>
  </sheetViews>
  <sheetFormatPr baseColWidth="10" defaultRowHeight="14.5" x14ac:dyDescent="0.35"/>
  <cols>
    <col min="1" max="1" width="11.81640625" bestFit="1" customWidth="1"/>
    <col min="3" max="3" width="14.26953125" bestFit="1" customWidth="1"/>
    <col min="4" max="4" width="19.7265625" bestFit="1" customWidth="1"/>
    <col min="6" max="6" width="10.90625" style="58"/>
    <col min="15" max="15" width="18.453125" bestFit="1" customWidth="1"/>
    <col min="18" max="18" width="10.90625" style="58"/>
  </cols>
  <sheetData>
    <row r="1" spans="1:36" x14ac:dyDescent="0.35">
      <c r="C1" s="72" t="s">
        <v>133</v>
      </c>
      <c r="D1" s="72"/>
      <c r="E1" s="72"/>
      <c r="F1" s="61"/>
      <c r="G1" s="36"/>
      <c r="H1" s="36"/>
      <c r="I1" s="36"/>
      <c r="J1" s="36"/>
      <c r="S1" s="72" t="s">
        <v>135</v>
      </c>
      <c r="T1" s="72"/>
      <c r="U1" s="72"/>
      <c r="V1" s="72"/>
      <c r="W1" s="72"/>
      <c r="X1" s="72"/>
      <c r="Y1" s="72"/>
    </row>
    <row r="2" spans="1:36" x14ac:dyDescent="0.35">
      <c r="C2" s="36"/>
      <c r="D2" s="36"/>
      <c r="E2" s="36"/>
      <c r="F2" s="61"/>
      <c r="G2" s="36" t="s">
        <v>757</v>
      </c>
      <c r="H2" s="36" t="s">
        <v>757</v>
      </c>
      <c r="I2" s="36" t="s">
        <v>758</v>
      </c>
      <c r="J2" s="36" t="s">
        <v>758</v>
      </c>
      <c r="P2" t="s">
        <v>757</v>
      </c>
      <c r="Q2" t="s">
        <v>779</v>
      </c>
      <c r="S2" s="36"/>
      <c r="T2" s="36"/>
      <c r="U2" s="36"/>
      <c r="V2" s="36"/>
      <c r="W2" s="36"/>
      <c r="X2" s="36"/>
      <c r="Y2" s="36"/>
      <c r="AE2" t="s">
        <v>757</v>
      </c>
      <c r="AF2" t="s">
        <v>757</v>
      </c>
      <c r="AG2" t="s">
        <v>758</v>
      </c>
      <c r="AH2" t="s">
        <v>758</v>
      </c>
    </row>
    <row r="3" spans="1:36" x14ac:dyDescent="0.35">
      <c r="C3" t="s">
        <v>4</v>
      </c>
      <c r="D3" t="s">
        <v>3</v>
      </c>
      <c r="E3" t="s">
        <v>777</v>
      </c>
      <c r="G3" t="s">
        <v>746</v>
      </c>
      <c r="H3" t="s">
        <v>747</v>
      </c>
      <c r="I3" t="s">
        <v>746</v>
      </c>
      <c r="J3" t="s">
        <v>747</v>
      </c>
      <c r="K3" t="s">
        <v>738</v>
      </c>
      <c r="L3" t="s">
        <v>739</v>
      </c>
      <c r="M3" t="s">
        <v>737</v>
      </c>
      <c r="N3" t="s">
        <v>740</v>
      </c>
      <c r="O3" t="s">
        <v>741</v>
      </c>
      <c r="P3" t="s">
        <v>742</v>
      </c>
      <c r="Q3" t="s">
        <v>780</v>
      </c>
      <c r="S3" t="s">
        <v>136</v>
      </c>
      <c r="T3" t="s">
        <v>283</v>
      </c>
      <c r="U3" t="s">
        <v>370</v>
      </c>
      <c r="V3" t="s">
        <v>278</v>
      </c>
      <c r="W3" t="s">
        <v>369</v>
      </c>
      <c r="X3" t="s">
        <v>743</v>
      </c>
      <c r="Y3" t="s">
        <v>744</v>
      </c>
      <c r="Z3" t="s">
        <v>282</v>
      </c>
      <c r="AA3" t="s">
        <v>736</v>
      </c>
      <c r="AB3" t="s">
        <v>510</v>
      </c>
      <c r="AC3" t="s">
        <v>733</v>
      </c>
      <c r="AD3" t="s">
        <v>774</v>
      </c>
      <c r="AE3" t="s">
        <v>749</v>
      </c>
      <c r="AF3" t="s">
        <v>748</v>
      </c>
      <c r="AG3" t="s">
        <v>749</v>
      </c>
      <c r="AH3" t="s">
        <v>748</v>
      </c>
      <c r="AI3" t="s">
        <v>778</v>
      </c>
      <c r="AJ3" t="s">
        <v>781</v>
      </c>
    </row>
    <row r="4" spans="1:36" x14ac:dyDescent="0.35">
      <c r="B4" s="32" t="s">
        <v>140</v>
      </c>
    </row>
    <row r="5" spans="1:36" x14ac:dyDescent="0.35">
      <c r="B5" t="s">
        <v>141</v>
      </c>
      <c r="C5" s="28">
        <f>USITC!G2</f>
        <v>215791</v>
      </c>
      <c r="D5" s="28">
        <f>USITC!F2</f>
        <v>845483</v>
      </c>
      <c r="E5" s="30">
        <f t="shared" ref="E5:E68" si="0">(C5/D5)*100</f>
        <v>25.522807673247129</v>
      </c>
      <c r="F5" s="62"/>
      <c r="G5" s="30"/>
      <c r="H5" s="30"/>
      <c r="I5" s="30"/>
      <c r="J5" s="30"/>
    </row>
    <row r="6" spans="1:36" x14ac:dyDescent="0.35">
      <c r="B6" s="32" t="s">
        <v>142</v>
      </c>
      <c r="C6" s="28">
        <f>USITC!G3</f>
        <v>173098</v>
      </c>
      <c r="D6" s="28">
        <f>USITC!F3</f>
        <v>804298</v>
      </c>
      <c r="E6" s="30">
        <f t="shared" si="0"/>
        <v>21.521625069315103</v>
      </c>
      <c r="F6" s="62"/>
      <c r="G6" s="30"/>
      <c r="H6" s="30"/>
      <c r="I6" s="30"/>
      <c r="J6" s="30"/>
    </row>
    <row r="7" spans="1:36" x14ac:dyDescent="0.35">
      <c r="B7" t="s">
        <v>143</v>
      </c>
      <c r="C7" s="28">
        <f>USITC!G4</f>
        <v>198373</v>
      </c>
      <c r="D7" s="28">
        <f>USITC!F4</f>
        <v>832733</v>
      </c>
      <c r="E7" s="30">
        <f t="shared" si="0"/>
        <v>23.821921312113243</v>
      </c>
      <c r="F7" s="62"/>
      <c r="G7" s="30"/>
      <c r="H7" s="30"/>
      <c r="I7" s="30"/>
      <c r="J7" s="30"/>
    </row>
    <row r="8" spans="1:36" x14ac:dyDescent="0.35">
      <c r="B8" s="32" t="s">
        <v>144</v>
      </c>
      <c r="C8" s="28">
        <f>USITC!G5</f>
        <v>128882</v>
      </c>
      <c r="D8" s="28">
        <f>USITC!F5</f>
        <v>630108</v>
      </c>
      <c r="E8" s="30">
        <f t="shared" si="0"/>
        <v>20.453953925358828</v>
      </c>
      <c r="F8" s="62"/>
      <c r="G8" s="30"/>
      <c r="H8" s="30"/>
      <c r="I8" s="30"/>
      <c r="J8" s="30"/>
    </row>
    <row r="9" spans="1:36" x14ac:dyDescent="0.35">
      <c r="B9" t="s">
        <v>145</v>
      </c>
      <c r="C9" s="28">
        <f>USITC!G6</f>
        <v>147901</v>
      </c>
      <c r="D9" s="28">
        <f>USITC!F6</f>
        <v>731162</v>
      </c>
      <c r="E9" s="30">
        <f t="shared" si="0"/>
        <v>20.2282120788553</v>
      </c>
      <c r="F9" s="62"/>
      <c r="G9" s="30"/>
      <c r="H9" s="30"/>
      <c r="I9" s="30"/>
      <c r="J9" s="30"/>
    </row>
    <row r="10" spans="1:36" x14ac:dyDescent="0.35">
      <c r="B10" s="32" t="s">
        <v>146</v>
      </c>
      <c r="C10" s="28">
        <f>USITC!G7</f>
        <v>156105</v>
      </c>
      <c r="D10" s="28">
        <f>USITC!F7</f>
        <v>759695</v>
      </c>
      <c r="E10" s="30">
        <f t="shared" si="0"/>
        <v>20.548377967473787</v>
      </c>
      <c r="F10" s="62"/>
      <c r="G10" s="30"/>
      <c r="H10" s="30"/>
      <c r="I10" s="30"/>
      <c r="J10" s="30"/>
    </row>
    <row r="11" spans="1:36" x14ac:dyDescent="0.35">
      <c r="B11" t="s">
        <v>147</v>
      </c>
      <c r="C11" s="28">
        <f>USITC!G8</f>
        <v>171779</v>
      </c>
      <c r="D11" s="28">
        <f>USITC!F8</f>
        <v>789251</v>
      </c>
      <c r="E11" s="30">
        <f t="shared" si="0"/>
        <v>21.764812461434953</v>
      </c>
      <c r="F11" s="62"/>
      <c r="G11" s="30"/>
      <c r="H11" s="30"/>
      <c r="I11" s="30"/>
      <c r="J11" s="30"/>
    </row>
    <row r="12" spans="1:36" x14ac:dyDescent="0.35">
      <c r="B12" s="32" t="s">
        <v>148</v>
      </c>
      <c r="C12" s="28">
        <f>USITC!G9</f>
        <v>144259</v>
      </c>
      <c r="D12" s="28">
        <f>USITC!F9</f>
        <v>587154</v>
      </c>
      <c r="E12" s="30">
        <f t="shared" si="0"/>
        <v>24.569193090739397</v>
      </c>
      <c r="F12" s="62"/>
      <c r="G12" s="30"/>
      <c r="H12" s="30"/>
      <c r="I12" s="30"/>
      <c r="J12" s="30"/>
    </row>
    <row r="13" spans="1:36" x14ac:dyDescent="0.35">
      <c r="B13" t="s">
        <v>149</v>
      </c>
      <c r="C13" s="28">
        <f>USITC!G10</f>
        <v>200873</v>
      </c>
      <c r="D13" s="28">
        <f>USITC!F10</f>
        <v>685442</v>
      </c>
      <c r="E13" s="30">
        <f t="shared" si="0"/>
        <v>29.305615938328845</v>
      </c>
      <c r="F13" s="62"/>
      <c r="G13" s="30"/>
      <c r="H13" s="30"/>
      <c r="I13" s="30"/>
      <c r="J13" s="30"/>
    </row>
    <row r="14" spans="1:36" x14ac:dyDescent="0.35">
      <c r="A14" s="32">
        <v>366</v>
      </c>
      <c r="B14" s="32" t="s">
        <v>150</v>
      </c>
      <c r="C14" s="28">
        <f>USITC!G11</f>
        <v>228365</v>
      </c>
      <c r="D14" s="28">
        <f>USITC!F11</f>
        <v>830519</v>
      </c>
      <c r="E14" s="30">
        <f t="shared" si="0"/>
        <v>27.496661725980982</v>
      </c>
      <c r="F14" s="62"/>
      <c r="G14" s="30"/>
      <c r="H14" s="30"/>
      <c r="I14" s="30"/>
      <c r="J14" s="30"/>
    </row>
    <row r="15" spans="1:36" x14ac:dyDescent="0.35">
      <c r="A15" s="32">
        <v>731</v>
      </c>
      <c r="B15" t="s">
        <v>151</v>
      </c>
      <c r="C15" s="28">
        <f>USITC!G12</f>
        <v>232641</v>
      </c>
      <c r="D15" s="28">
        <f>USITC!F12</f>
        <v>807763</v>
      </c>
      <c r="E15" s="30">
        <f t="shared" si="0"/>
        <v>28.800650685906632</v>
      </c>
      <c r="F15" s="62"/>
      <c r="G15" s="30"/>
      <c r="H15" s="30"/>
      <c r="I15" s="30"/>
      <c r="J15" s="30"/>
    </row>
    <row r="16" spans="1:36" x14ac:dyDescent="0.35">
      <c r="A16" s="32">
        <v>1096</v>
      </c>
      <c r="B16" s="32" t="s">
        <v>152</v>
      </c>
      <c r="C16" s="28">
        <f>USITC!G13</f>
        <v>250550</v>
      </c>
      <c r="D16" s="28">
        <f>USITC!F13</f>
        <v>899794</v>
      </c>
      <c r="E16" s="30">
        <f t="shared" si="0"/>
        <v>27.845262360051297</v>
      </c>
      <c r="F16" s="62"/>
      <c r="G16" s="30"/>
      <c r="H16" s="30"/>
      <c r="I16" s="30"/>
      <c r="J16" s="30"/>
    </row>
    <row r="17" spans="1:10" x14ac:dyDescent="0.35">
      <c r="A17" s="32">
        <v>1461</v>
      </c>
      <c r="B17" t="s">
        <v>153</v>
      </c>
      <c r="C17" s="28">
        <f>USITC!G14</f>
        <v>279780</v>
      </c>
      <c r="D17" s="28">
        <f>USITC!F14</f>
        <v>1007960</v>
      </c>
      <c r="E17" s="30">
        <f t="shared" si="0"/>
        <v>27.757053851343304</v>
      </c>
      <c r="F17" s="62"/>
      <c r="G17" s="30"/>
      <c r="H17" s="30"/>
      <c r="I17" s="30"/>
      <c r="J17" s="30"/>
    </row>
    <row r="18" spans="1:10" x14ac:dyDescent="0.35">
      <c r="A18" s="32">
        <v>1827</v>
      </c>
      <c r="B18" s="32" t="s">
        <v>154</v>
      </c>
      <c r="C18" s="28">
        <f>USITC!G15</f>
        <v>257331</v>
      </c>
      <c r="D18" s="28">
        <f>USITC!F15</f>
        <v>981822</v>
      </c>
      <c r="E18" s="30">
        <f t="shared" si="0"/>
        <v>26.209536962911812</v>
      </c>
      <c r="F18" s="62"/>
      <c r="G18" s="30"/>
      <c r="H18" s="30"/>
      <c r="I18" s="30"/>
      <c r="J18" s="30"/>
    </row>
    <row r="19" spans="1:10" x14ac:dyDescent="0.35">
      <c r="A19" s="32">
        <v>2192</v>
      </c>
      <c r="B19" t="s">
        <v>155</v>
      </c>
      <c r="C19" s="28">
        <f>USITC!G16</f>
        <v>257898</v>
      </c>
      <c r="D19" s="28">
        <f>USITC!F16</f>
        <v>1087118</v>
      </c>
      <c r="E19" s="30">
        <f t="shared" si="0"/>
        <v>23.72309169749742</v>
      </c>
      <c r="F19" s="62"/>
      <c r="G19" s="30"/>
      <c r="H19" s="30"/>
      <c r="I19" s="30"/>
      <c r="J19" s="30"/>
    </row>
    <row r="20" spans="1:10" x14ac:dyDescent="0.35">
      <c r="A20" s="32">
        <v>2557</v>
      </c>
      <c r="B20" s="32" t="s">
        <v>156</v>
      </c>
      <c r="C20" s="28">
        <f>USITC!G17</f>
        <v>293558</v>
      </c>
      <c r="D20" s="28">
        <f>USITC!F17</f>
        <v>1213418</v>
      </c>
      <c r="E20" s="30">
        <f t="shared" si="0"/>
        <v>24.192652490732787</v>
      </c>
      <c r="F20" s="62"/>
      <c r="G20" s="30"/>
      <c r="H20" s="30"/>
      <c r="I20" s="30"/>
      <c r="J20" s="30"/>
    </row>
    <row r="21" spans="1:10" x14ac:dyDescent="0.35">
      <c r="A21" s="32">
        <v>2922</v>
      </c>
      <c r="B21" t="s">
        <v>157</v>
      </c>
      <c r="C21" s="28">
        <f>USITC!G18</f>
        <v>329122</v>
      </c>
      <c r="D21" s="28">
        <f>USITC!F18</f>
        <v>1415402</v>
      </c>
      <c r="E21" s="30">
        <f t="shared" si="0"/>
        <v>23.252899176347071</v>
      </c>
      <c r="F21" s="62"/>
      <c r="G21" s="30"/>
      <c r="H21" s="30"/>
      <c r="I21" s="30"/>
      <c r="J21" s="30"/>
    </row>
    <row r="22" spans="1:10" x14ac:dyDescent="0.35">
      <c r="A22" s="32">
        <v>3288</v>
      </c>
      <c r="B22" s="32" t="s">
        <v>158</v>
      </c>
      <c r="C22" s="28">
        <f>USITC!G19</f>
        <v>282273</v>
      </c>
      <c r="D22" s="28">
        <f>USITC!F19</f>
        <v>1183121</v>
      </c>
      <c r="E22" s="30">
        <f t="shared" si="0"/>
        <v>23.858337397442867</v>
      </c>
      <c r="F22" s="62"/>
      <c r="G22" s="30"/>
      <c r="H22" s="30"/>
      <c r="I22" s="30"/>
      <c r="J22" s="30"/>
    </row>
    <row r="23" spans="1:10" x14ac:dyDescent="0.35">
      <c r="A23" s="32">
        <v>3653</v>
      </c>
      <c r="B23" t="s">
        <v>159</v>
      </c>
      <c r="C23" s="28">
        <f>USITC!G20</f>
        <v>294377</v>
      </c>
      <c r="D23" s="28">
        <f>USITC!F20</f>
        <v>1281642</v>
      </c>
      <c r="E23" s="30">
        <f t="shared" si="0"/>
        <v>22.968738540091536</v>
      </c>
      <c r="F23" s="62"/>
      <c r="G23" s="30"/>
      <c r="H23" s="30"/>
      <c r="I23" s="30"/>
      <c r="J23" s="30"/>
    </row>
    <row r="24" spans="1:10" x14ac:dyDescent="0.35">
      <c r="A24" s="32">
        <v>4018</v>
      </c>
      <c r="B24" s="32" t="s">
        <v>160</v>
      </c>
      <c r="C24" s="28">
        <f>USITC!G21</f>
        <v>326562</v>
      </c>
      <c r="D24" s="28">
        <f>USITC!F21</f>
        <v>1547109</v>
      </c>
      <c r="E24" s="30">
        <f t="shared" si="0"/>
        <v>21.107885740435872</v>
      </c>
      <c r="F24" s="62"/>
      <c r="G24" s="30"/>
      <c r="H24" s="30"/>
      <c r="I24" s="30"/>
      <c r="J24" s="30"/>
    </row>
    <row r="25" spans="1:10" x14ac:dyDescent="0.35">
      <c r="A25" s="32">
        <v>4383</v>
      </c>
      <c r="B25" t="s">
        <v>161</v>
      </c>
      <c r="C25" s="28">
        <f>USITC!G22</f>
        <v>309966</v>
      </c>
      <c r="D25" s="28">
        <f>USITC!F22</f>
        <v>1527945</v>
      </c>
      <c r="E25" s="30">
        <f t="shared" si="0"/>
        <v>20.286463190756212</v>
      </c>
      <c r="F25" s="62"/>
      <c r="G25" s="30"/>
      <c r="H25" s="30"/>
      <c r="I25" s="30"/>
      <c r="J25" s="30"/>
    </row>
    <row r="26" spans="1:10" x14ac:dyDescent="0.35">
      <c r="A26" s="32">
        <v>4749</v>
      </c>
      <c r="B26" s="32" t="s">
        <v>162</v>
      </c>
      <c r="C26" s="28">
        <f>USITC!G23</f>
        <v>304899</v>
      </c>
      <c r="D26" s="28">
        <f>USITC!F23</f>
        <v>1640723</v>
      </c>
      <c r="E26" s="30">
        <f t="shared" si="0"/>
        <v>18.583209962924883</v>
      </c>
      <c r="F26" s="62"/>
      <c r="G26" s="30"/>
      <c r="H26" s="30"/>
      <c r="I26" s="30"/>
      <c r="J26" s="30"/>
    </row>
    <row r="27" spans="1:10" x14ac:dyDescent="0.35">
      <c r="A27" s="32">
        <v>5114</v>
      </c>
      <c r="B27" t="s">
        <v>163</v>
      </c>
      <c r="C27" s="28">
        <f>USITC!G24</f>
        <v>312510</v>
      </c>
      <c r="D27" s="28">
        <f>USITC!F24</f>
        <v>1766689</v>
      </c>
      <c r="E27" s="30">
        <f t="shared" si="0"/>
        <v>17.689021667084585</v>
      </c>
      <c r="F27" s="62"/>
      <c r="G27" s="30"/>
      <c r="H27" s="30"/>
      <c r="I27" s="30"/>
      <c r="J27" s="30"/>
    </row>
    <row r="28" spans="1:10" x14ac:dyDescent="0.35">
      <c r="A28" s="32">
        <v>5479</v>
      </c>
      <c r="B28" s="32" t="s">
        <v>164</v>
      </c>
      <c r="C28" s="28">
        <f>USITC!G25</f>
        <v>283719</v>
      </c>
      <c r="D28" s="28">
        <f>USITC!F25</f>
        <v>1906401</v>
      </c>
      <c r="E28" s="30">
        <f t="shared" si="0"/>
        <v>14.882440787641215</v>
      </c>
      <c r="F28" s="62"/>
      <c r="G28" s="30"/>
      <c r="H28" s="30"/>
      <c r="I28" s="30"/>
      <c r="J28" s="30"/>
    </row>
    <row r="29" spans="1:10" x14ac:dyDescent="0.35">
      <c r="A29" s="32">
        <v>5844</v>
      </c>
      <c r="B29" t="s">
        <v>165</v>
      </c>
      <c r="C29" s="28">
        <f>USITC!G26</f>
        <v>205747</v>
      </c>
      <c r="D29" s="28">
        <f>USITC!F26</f>
        <v>1648386</v>
      </c>
      <c r="E29" s="30">
        <f t="shared" si="0"/>
        <v>12.481724547527097</v>
      </c>
      <c r="F29" s="62"/>
      <c r="G29" s="30"/>
      <c r="H29" s="30"/>
      <c r="I29" s="30"/>
      <c r="J29" s="30"/>
    </row>
    <row r="30" spans="1:10" x14ac:dyDescent="0.35">
      <c r="A30" s="32">
        <v>6210</v>
      </c>
      <c r="B30" s="32" t="s">
        <v>166</v>
      </c>
      <c r="C30" s="28">
        <f>USITC!G27</f>
        <v>209726</v>
      </c>
      <c r="D30" s="28">
        <f>USITC!F27</f>
        <v>2179034</v>
      </c>
      <c r="E30" s="30">
        <f t="shared" si="0"/>
        <v>9.624723616061063</v>
      </c>
      <c r="F30" s="62"/>
      <c r="G30" s="30"/>
      <c r="H30" s="30"/>
      <c r="I30" s="30"/>
      <c r="J30" s="30"/>
    </row>
    <row r="31" spans="1:10" x14ac:dyDescent="0.35">
      <c r="A31" s="32">
        <v>6575</v>
      </c>
      <c r="B31" t="s">
        <v>167</v>
      </c>
      <c r="C31" s="28">
        <f>USITC!G28</f>
        <v>221659</v>
      </c>
      <c r="D31" s="28">
        <f>USITC!F28</f>
        <v>2667220</v>
      </c>
      <c r="E31" s="30">
        <f t="shared" si="0"/>
        <v>8.3104880737247022</v>
      </c>
      <c r="F31" s="62"/>
      <c r="G31" s="30"/>
      <c r="H31" s="30"/>
      <c r="I31" s="30"/>
      <c r="J31" s="30"/>
    </row>
    <row r="32" spans="1:10" x14ac:dyDescent="0.35">
      <c r="A32" s="32">
        <v>6940</v>
      </c>
      <c r="B32" s="32" t="s">
        <v>168</v>
      </c>
      <c r="C32" s="28">
        <f>USITC!G29</f>
        <v>254444</v>
      </c>
      <c r="D32" s="28">
        <f>USITC!F29</f>
        <v>4317855</v>
      </c>
      <c r="E32" s="30">
        <f t="shared" si="0"/>
        <v>5.8928333628618841</v>
      </c>
      <c r="F32" s="62"/>
      <c r="G32" s="30"/>
      <c r="H32" s="30"/>
      <c r="I32" s="30"/>
      <c r="J32" s="30"/>
    </row>
    <row r="33" spans="1:10" x14ac:dyDescent="0.35">
      <c r="A33" s="32">
        <v>7305</v>
      </c>
      <c r="B33" t="s">
        <v>169</v>
      </c>
      <c r="C33" s="28">
        <f>USITC!G30</f>
        <v>237457</v>
      </c>
      <c r="D33" s="28">
        <f>USITC!F30</f>
        <v>3827683</v>
      </c>
      <c r="E33" s="30">
        <f t="shared" si="0"/>
        <v>6.2036746512185044</v>
      </c>
      <c r="F33" s="62"/>
      <c r="G33" s="30"/>
      <c r="H33" s="30"/>
      <c r="I33" s="30"/>
      <c r="J33" s="30"/>
    </row>
    <row r="34" spans="1:10" x14ac:dyDescent="0.35">
      <c r="A34" s="32">
        <v>7671</v>
      </c>
      <c r="B34" s="32" t="s">
        <v>170</v>
      </c>
      <c r="C34" s="28">
        <f>USITC!G31</f>
        <v>325646</v>
      </c>
      <c r="D34" s="28">
        <f>USITC!F31</f>
        <v>5101823</v>
      </c>
      <c r="E34" s="30">
        <f t="shared" si="0"/>
        <v>6.3829341002226068</v>
      </c>
      <c r="F34" s="62"/>
      <c r="G34" s="30"/>
      <c r="H34" s="30"/>
      <c r="I34" s="30"/>
      <c r="J34" s="30"/>
    </row>
    <row r="35" spans="1:10" x14ac:dyDescent="0.35">
      <c r="A35" s="32">
        <v>8036</v>
      </c>
      <c r="B35" t="s">
        <v>171</v>
      </c>
      <c r="C35" s="28">
        <f>USITC!G32</f>
        <v>292397</v>
      </c>
      <c r="D35" s="28">
        <f>USITC!F32</f>
        <v>2556869</v>
      </c>
      <c r="E35" s="30">
        <f t="shared" si="0"/>
        <v>11.435744263785121</v>
      </c>
      <c r="F35" s="62"/>
      <c r="G35" s="30"/>
      <c r="H35" s="30"/>
      <c r="I35" s="30"/>
      <c r="J35" s="30"/>
    </row>
    <row r="36" spans="1:10" x14ac:dyDescent="0.35">
      <c r="A36" s="32">
        <v>8401</v>
      </c>
      <c r="B36" s="32" t="s">
        <v>172</v>
      </c>
      <c r="C36" s="28">
        <f>USITC!G33</f>
        <v>451356</v>
      </c>
      <c r="D36" s="28">
        <f>USITC!F33</f>
        <v>3073773</v>
      </c>
      <c r="E36" s="30">
        <f t="shared" si="0"/>
        <v>14.684103217771774</v>
      </c>
      <c r="F36" s="62"/>
      <c r="G36" s="30"/>
      <c r="H36" s="30"/>
      <c r="I36" s="30"/>
      <c r="J36" s="30"/>
    </row>
    <row r="37" spans="1:10" x14ac:dyDescent="0.35">
      <c r="A37" s="32">
        <v>8766</v>
      </c>
      <c r="B37" t="s">
        <v>173</v>
      </c>
      <c r="C37" s="28">
        <f>USITC!G34</f>
        <v>566664</v>
      </c>
      <c r="D37" s="28">
        <f>USITC!F34</f>
        <v>3731769</v>
      </c>
      <c r="E37" s="30">
        <f t="shared" si="0"/>
        <v>15.184862728641562</v>
      </c>
      <c r="F37" s="62"/>
      <c r="G37" s="30"/>
      <c r="H37" s="30"/>
      <c r="I37" s="30"/>
      <c r="J37" s="30"/>
    </row>
    <row r="38" spans="1:10" x14ac:dyDescent="0.35">
      <c r="A38" s="32">
        <v>9132</v>
      </c>
      <c r="B38" s="32" t="s">
        <v>174</v>
      </c>
      <c r="C38" s="28">
        <f>USITC!G35</f>
        <v>532286</v>
      </c>
      <c r="D38" s="28">
        <f>USITC!F35</f>
        <v>3575111</v>
      </c>
      <c r="E38" s="30">
        <f t="shared" si="0"/>
        <v>14.8886566039488</v>
      </c>
      <c r="F38" s="62"/>
      <c r="G38" s="30"/>
      <c r="H38" s="30"/>
      <c r="I38" s="30"/>
      <c r="J38" s="30"/>
    </row>
    <row r="39" spans="1:10" x14ac:dyDescent="0.35">
      <c r="A39" s="32">
        <v>9497</v>
      </c>
      <c r="B39" t="s">
        <v>175</v>
      </c>
      <c r="C39" s="28">
        <f>USITC!G36</f>
        <v>551814</v>
      </c>
      <c r="D39" s="28">
        <f>USITC!F36</f>
        <v>4176218</v>
      </c>
      <c r="E39" s="30">
        <f t="shared" si="0"/>
        <v>13.213247009614919</v>
      </c>
      <c r="F39" s="62"/>
      <c r="G39" s="30"/>
      <c r="H39" s="30"/>
      <c r="I39" s="30"/>
      <c r="J39" s="30"/>
    </row>
    <row r="40" spans="1:10" x14ac:dyDescent="0.35">
      <c r="A40" s="32">
        <v>9862</v>
      </c>
      <c r="B40" s="32" t="s">
        <v>176</v>
      </c>
      <c r="C40" s="28">
        <f>USITC!G37</f>
        <v>590045</v>
      </c>
      <c r="D40" s="28">
        <f>USITC!F37</f>
        <v>4408076</v>
      </c>
      <c r="E40" s="30">
        <f t="shared" si="0"/>
        <v>13.385545076809022</v>
      </c>
      <c r="F40" s="62"/>
      <c r="G40" s="30"/>
      <c r="H40" s="30"/>
      <c r="I40" s="30"/>
      <c r="J40" s="30"/>
    </row>
    <row r="41" spans="1:10" x14ac:dyDescent="0.35">
      <c r="A41" s="32">
        <v>10227</v>
      </c>
      <c r="B41" t="s">
        <v>177</v>
      </c>
      <c r="C41" s="28">
        <f>USITC!G38</f>
        <v>574839</v>
      </c>
      <c r="D41" s="28">
        <f>USITC!F38</f>
        <v>4163090</v>
      </c>
      <c r="E41" s="30">
        <f t="shared" si="0"/>
        <v>13.807988777566663</v>
      </c>
      <c r="F41" s="62"/>
      <c r="G41" s="30"/>
      <c r="H41" s="30"/>
      <c r="I41" s="30"/>
      <c r="J41" s="30"/>
    </row>
    <row r="42" spans="1:10" x14ac:dyDescent="0.35">
      <c r="A42" s="32">
        <v>10593</v>
      </c>
      <c r="B42" s="32" t="s">
        <v>178</v>
      </c>
      <c r="C42" s="28">
        <f>USITC!G39</f>
        <v>542270</v>
      </c>
      <c r="D42" s="28">
        <f>USITC!F39</f>
        <v>4077937</v>
      </c>
      <c r="E42" s="30">
        <f t="shared" si="0"/>
        <v>13.29765516240197</v>
      </c>
      <c r="F42" s="62"/>
      <c r="G42" s="30"/>
      <c r="H42" s="30"/>
      <c r="I42" s="30"/>
      <c r="J42" s="30"/>
    </row>
    <row r="43" spans="1:10" x14ac:dyDescent="0.35">
      <c r="A43" s="32">
        <v>10958</v>
      </c>
      <c r="B43" t="s">
        <v>179</v>
      </c>
      <c r="C43" s="28">
        <f>USITC!G40</f>
        <v>584837</v>
      </c>
      <c r="D43" s="28">
        <f>USITC!F40</f>
        <v>4338572</v>
      </c>
      <c r="E43" s="30">
        <f t="shared" si="0"/>
        <v>13.479942248278926</v>
      </c>
      <c r="F43" s="62"/>
      <c r="G43" s="30"/>
      <c r="H43" s="30"/>
      <c r="I43" s="30"/>
      <c r="J43" s="30"/>
    </row>
    <row r="44" spans="1:10" x14ac:dyDescent="0.35">
      <c r="A44" s="32">
        <v>11323</v>
      </c>
      <c r="B44" s="32" t="s">
        <v>180</v>
      </c>
      <c r="C44" s="28">
        <f>USITC!G41</f>
        <v>461885</v>
      </c>
      <c r="D44" s="28">
        <f>USITC!F41</f>
        <v>3114077</v>
      </c>
      <c r="E44" s="30">
        <f t="shared" si="0"/>
        <v>14.832163751891814</v>
      </c>
      <c r="F44" s="62"/>
      <c r="G44" s="30"/>
      <c r="H44" s="30"/>
      <c r="I44" s="30"/>
      <c r="J44" s="30"/>
    </row>
    <row r="45" spans="1:10" x14ac:dyDescent="0.35">
      <c r="A45" s="32">
        <v>11688</v>
      </c>
      <c r="B45" t="s">
        <v>181</v>
      </c>
      <c r="C45" s="28">
        <f>USITC!G42</f>
        <v>370771</v>
      </c>
      <c r="D45" s="28">
        <f>USITC!F42</f>
        <v>2088455</v>
      </c>
      <c r="E45" s="30">
        <f t="shared" si="0"/>
        <v>17.753363132076107</v>
      </c>
      <c r="F45" s="62"/>
      <c r="G45" s="30"/>
      <c r="H45" s="30"/>
      <c r="I45" s="30"/>
      <c r="J45" s="30"/>
    </row>
    <row r="46" spans="1:10" x14ac:dyDescent="0.35">
      <c r="A46" s="32">
        <v>12054</v>
      </c>
      <c r="B46" s="32" t="s">
        <v>182</v>
      </c>
      <c r="C46" s="28">
        <f>USITC!G43</f>
        <v>259600</v>
      </c>
      <c r="D46" s="28">
        <f>USITC!F43</f>
        <v>1325093</v>
      </c>
      <c r="E46" s="30">
        <f t="shared" si="0"/>
        <v>19.59107775831583</v>
      </c>
      <c r="F46" s="62"/>
      <c r="G46" s="30"/>
      <c r="H46" s="30"/>
      <c r="I46" s="30"/>
      <c r="J46" s="30"/>
    </row>
    <row r="47" spans="1:10" x14ac:dyDescent="0.35">
      <c r="A47" s="32">
        <v>12419</v>
      </c>
      <c r="B47" t="s">
        <v>183</v>
      </c>
      <c r="C47" s="28">
        <f>USITC!G44</f>
        <v>283681</v>
      </c>
      <c r="D47" s="28">
        <f>USITC!F44</f>
        <v>1433013</v>
      </c>
      <c r="E47" s="30">
        <f t="shared" si="0"/>
        <v>19.796121877470757</v>
      </c>
      <c r="F47" s="62"/>
      <c r="G47" s="30"/>
      <c r="H47" s="30"/>
      <c r="I47" s="30"/>
      <c r="J47" s="30"/>
    </row>
    <row r="48" spans="1:10" x14ac:dyDescent="0.35">
      <c r="A48" s="32">
        <v>12784</v>
      </c>
      <c r="B48" s="32" t="s">
        <v>184</v>
      </c>
      <c r="C48" s="28">
        <f>USITC!G45</f>
        <v>301168</v>
      </c>
      <c r="D48" s="28">
        <f>USITC!F45</f>
        <v>1636003</v>
      </c>
      <c r="E48" s="30">
        <f t="shared" si="0"/>
        <v>18.40876819908032</v>
      </c>
      <c r="F48" s="62"/>
      <c r="G48" s="30"/>
      <c r="H48" s="30"/>
      <c r="I48" s="30"/>
      <c r="J48" s="30"/>
    </row>
    <row r="49" spans="1:10" x14ac:dyDescent="0.35">
      <c r="A49" s="32">
        <v>13149</v>
      </c>
      <c r="B49" t="s">
        <v>185</v>
      </c>
      <c r="C49" s="28">
        <f>USITC!G46</f>
        <v>357241</v>
      </c>
      <c r="D49" s="28">
        <f>USITC!F46</f>
        <v>2038905</v>
      </c>
      <c r="E49" s="30">
        <f t="shared" si="0"/>
        <v>17.52121849718354</v>
      </c>
      <c r="F49" s="62"/>
      <c r="G49" s="30"/>
      <c r="H49" s="30"/>
      <c r="I49" s="30"/>
      <c r="J49" s="30"/>
    </row>
    <row r="50" spans="1:10" x14ac:dyDescent="0.35">
      <c r="A50" s="32">
        <v>13515</v>
      </c>
      <c r="B50" s="32" t="s">
        <v>186</v>
      </c>
      <c r="C50" s="28">
        <f>USITC!G47</f>
        <v>408127</v>
      </c>
      <c r="D50" s="28">
        <f>USITC!F47</f>
        <v>2423977</v>
      </c>
      <c r="E50" s="30">
        <f t="shared" si="0"/>
        <v>16.837082200037376</v>
      </c>
      <c r="F50" s="62"/>
      <c r="G50" s="30"/>
      <c r="H50" s="30"/>
      <c r="I50" s="30"/>
      <c r="J50" s="30"/>
    </row>
    <row r="51" spans="1:10" x14ac:dyDescent="0.35">
      <c r="A51" s="32">
        <v>13880</v>
      </c>
      <c r="B51" t="s">
        <v>187</v>
      </c>
      <c r="C51" s="28">
        <f>USITC!G48</f>
        <v>470509</v>
      </c>
      <c r="D51" s="28">
        <f>USITC!F48</f>
        <v>3009852</v>
      </c>
      <c r="E51" s="30">
        <f t="shared" si="0"/>
        <v>15.632296870410903</v>
      </c>
      <c r="F51" s="62"/>
      <c r="G51" s="30"/>
      <c r="H51" s="30"/>
      <c r="I51" s="30"/>
      <c r="J51" s="30"/>
    </row>
    <row r="52" spans="1:10" x14ac:dyDescent="0.35">
      <c r="A52" s="32">
        <v>14245</v>
      </c>
      <c r="B52" s="32" t="s">
        <v>188</v>
      </c>
      <c r="C52" s="28">
        <f>USITC!G49</f>
        <v>301375</v>
      </c>
      <c r="D52" s="28">
        <f>USITC!F49</f>
        <v>1949624</v>
      </c>
      <c r="E52" s="30">
        <f t="shared" si="0"/>
        <v>15.45810884560305</v>
      </c>
      <c r="F52" s="62"/>
      <c r="G52" s="30"/>
      <c r="H52" s="30"/>
      <c r="I52" s="30"/>
      <c r="J52" s="30"/>
    </row>
    <row r="53" spans="1:10" x14ac:dyDescent="0.35">
      <c r="A53" s="32">
        <v>14610</v>
      </c>
      <c r="B53" t="s">
        <v>189</v>
      </c>
      <c r="C53" s="28">
        <f>USITC!G50</f>
        <v>328034</v>
      </c>
      <c r="D53" s="28">
        <f>USITC!F50</f>
        <v>2276099</v>
      </c>
      <c r="E53" s="30">
        <f t="shared" si="0"/>
        <v>14.412114763022171</v>
      </c>
      <c r="F53" s="62"/>
      <c r="G53" s="30"/>
      <c r="H53" s="30"/>
      <c r="I53" s="30"/>
      <c r="J53" s="30"/>
    </row>
    <row r="54" spans="1:10" x14ac:dyDescent="0.35">
      <c r="A54" s="32">
        <v>14976</v>
      </c>
      <c r="B54" s="32" t="s">
        <v>190</v>
      </c>
      <c r="C54" s="28">
        <f>USITC!G51</f>
        <v>317711</v>
      </c>
      <c r="D54" s="28">
        <f>USITC!F51</f>
        <v>2540656</v>
      </c>
      <c r="E54" s="30">
        <f t="shared" si="0"/>
        <v>12.505077428821531</v>
      </c>
      <c r="F54" s="62"/>
      <c r="G54" s="30"/>
      <c r="H54" s="30"/>
      <c r="I54" s="30"/>
      <c r="J54" s="30"/>
    </row>
    <row r="55" spans="1:10" x14ac:dyDescent="0.35">
      <c r="A55" s="32">
        <v>15341</v>
      </c>
      <c r="B55" t="s">
        <v>191</v>
      </c>
      <c r="C55" s="28">
        <f>USITC!G52</f>
        <v>437751</v>
      </c>
      <c r="D55" s="28">
        <f>USITC!F52</f>
        <v>3221954</v>
      </c>
      <c r="E55" s="30">
        <f t="shared" si="0"/>
        <v>13.586506821636807</v>
      </c>
      <c r="F55" s="62"/>
      <c r="G55" s="30"/>
      <c r="H55" s="30"/>
      <c r="I55" s="30"/>
      <c r="J55" s="30"/>
    </row>
    <row r="56" spans="1:10" x14ac:dyDescent="0.35">
      <c r="A56" s="32">
        <v>15706</v>
      </c>
      <c r="B56" s="32" t="s">
        <v>192</v>
      </c>
      <c r="C56" s="28">
        <f>USITC!G53</f>
        <v>320117</v>
      </c>
      <c r="D56" s="28">
        <f>USITC!F53</f>
        <v>2769285</v>
      </c>
      <c r="E56" s="30">
        <f t="shared" si="0"/>
        <v>11.559554180952846</v>
      </c>
      <c r="F56" s="62"/>
      <c r="G56" s="30"/>
      <c r="H56" s="30"/>
      <c r="I56" s="30"/>
      <c r="J56" s="30"/>
    </row>
    <row r="57" spans="1:10" x14ac:dyDescent="0.35">
      <c r="A57" s="32">
        <v>16071</v>
      </c>
      <c r="B57" t="s">
        <v>193</v>
      </c>
      <c r="C57" s="28">
        <f>USITC!G54</f>
        <v>392294</v>
      </c>
      <c r="D57" s="28">
        <f>USITC!F54</f>
        <v>3389951</v>
      </c>
      <c r="E57" s="30">
        <f t="shared" si="0"/>
        <v>11.572261663959155</v>
      </c>
      <c r="F57" s="62"/>
      <c r="G57" s="30"/>
      <c r="H57" s="30"/>
      <c r="I57" s="30"/>
      <c r="J57" s="30"/>
    </row>
    <row r="58" spans="1:10" x14ac:dyDescent="0.35">
      <c r="A58" s="32">
        <v>16437</v>
      </c>
      <c r="B58" s="32" t="s">
        <v>194</v>
      </c>
      <c r="C58" s="28">
        <f>USITC!G55</f>
        <v>382109</v>
      </c>
      <c r="D58" s="28">
        <f>USITC!F55</f>
        <v>3877895</v>
      </c>
      <c r="E58" s="30">
        <f t="shared" si="0"/>
        <v>9.8535158894193877</v>
      </c>
      <c r="F58" s="62"/>
      <c r="G58" s="30"/>
      <c r="H58" s="30"/>
      <c r="I58" s="30"/>
      <c r="J58" s="30"/>
    </row>
    <row r="59" spans="1:10" x14ac:dyDescent="0.35">
      <c r="A59" s="32">
        <v>16802</v>
      </c>
      <c r="B59" t="s">
        <v>195</v>
      </c>
      <c r="C59" s="28">
        <f>USITC!G56</f>
        <v>391476</v>
      </c>
      <c r="D59" s="28">
        <f>USITC!F56</f>
        <v>4098101</v>
      </c>
      <c r="E59" s="30">
        <f t="shared" si="0"/>
        <v>9.5526196157683767</v>
      </c>
      <c r="F59" s="62"/>
      <c r="G59" s="30"/>
      <c r="H59" s="30"/>
      <c r="I59" s="30"/>
      <c r="J59" s="30"/>
    </row>
    <row r="60" spans="1:10" x14ac:dyDescent="0.35">
      <c r="A60" s="32">
        <v>17167</v>
      </c>
      <c r="B60" s="32" t="s">
        <v>196</v>
      </c>
      <c r="C60" s="28">
        <f>USITC!G57</f>
        <v>498001</v>
      </c>
      <c r="D60" s="28">
        <f>USITC!F57</f>
        <v>4824901</v>
      </c>
      <c r="E60" s="30">
        <f t="shared" si="0"/>
        <v>10.321476026140225</v>
      </c>
      <c r="F60" s="62"/>
      <c r="G60" s="30"/>
      <c r="H60" s="30"/>
      <c r="I60" s="30"/>
      <c r="J60" s="30"/>
    </row>
    <row r="61" spans="1:10" x14ac:dyDescent="0.35">
      <c r="A61" s="32">
        <v>17532</v>
      </c>
      <c r="B61" t="s">
        <v>197</v>
      </c>
      <c r="C61" s="28">
        <f>USITC!G58</f>
        <v>445355</v>
      </c>
      <c r="D61" s="28">
        <f>USITC!F58</f>
        <v>5666321</v>
      </c>
      <c r="E61" s="30">
        <f t="shared" si="0"/>
        <v>7.8596853231576542</v>
      </c>
      <c r="F61" s="62"/>
      <c r="G61" s="30"/>
      <c r="H61" s="30"/>
      <c r="I61" s="30"/>
      <c r="J61" s="30"/>
    </row>
    <row r="62" spans="1:10" x14ac:dyDescent="0.35">
      <c r="A62" s="32">
        <v>17898</v>
      </c>
      <c r="B62" s="32" t="s">
        <v>198</v>
      </c>
      <c r="C62" s="28">
        <f>USITC!G59</f>
        <v>417401</v>
      </c>
      <c r="D62" s="28">
        <f>USITC!F59</f>
        <v>7092032</v>
      </c>
      <c r="E62" s="30">
        <f t="shared" si="0"/>
        <v>5.8854923384440454</v>
      </c>
      <c r="F62" s="62"/>
      <c r="G62" s="30"/>
      <c r="H62" s="30"/>
      <c r="I62" s="30"/>
      <c r="J62" s="30"/>
    </row>
    <row r="63" spans="1:10" x14ac:dyDescent="0.35">
      <c r="A63" s="32">
        <v>18263</v>
      </c>
      <c r="B63" t="s">
        <v>199</v>
      </c>
      <c r="C63" s="28">
        <f>USITC!G60</f>
        <v>374291</v>
      </c>
      <c r="D63" s="28">
        <f>USITC!F60</f>
        <v>6591640</v>
      </c>
      <c r="E63" s="30">
        <f t="shared" si="0"/>
        <v>5.6782682306679373</v>
      </c>
      <c r="F63" s="62"/>
      <c r="G63" s="30"/>
      <c r="H63" s="30"/>
      <c r="I63" s="30"/>
      <c r="J63" s="30"/>
    </row>
    <row r="64" spans="1:10" x14ac:dyDescent="0.35">
      <c r="A64" s="32">
        <v>18628</v>
      </c>
      <c r="B64" s="32" t="s">
        <v>200</v>
      </c>
      <c r="C64" s="28">
        <f>USITC!G61</f>
        <v>529621</v>
      </c>
      <c r="D64" s="28">
        <f>USITC!F61</f>
        <v>8743082</v>
      </c>
      <c r="E64" s="30">
        <f t="shared" si="0"/>
        <v>6.057600740791405</v>
      </c>
      <c r="F64" s="62"/>
      <c r="G64" s="30"/>
      <c r="H64" s="30"/>
      <c r="I64" s="30"/>
      <c r="J64" s="30"/>
    </row>
    <row r="65" spans="1:10" x14ac:dyDescent="0.35">
      <c r="A65" s="32">
        <v>18993</v>
      </c>
      <c r="B65" t="s">
        <v>201</v>
      </c>
      <c r="C65" s="28">
        <f>USITC!G62</f>
        <v>603468</v>
      </c>
      <c r="D65" s="28">
        <f>USITC!F62</f>
        <v>10817342</v>
      </c>
      <c r="E65" s="30">
        <f t="shared" si="0"/>
        <v>5.5787087068154078</v>
      </c>
      <c r="F65" s="62"/>
      <c r="G65" s="30"/>
      <c r="H65" s="30"/>
      <c r="I65" s="30"/>
      <c r="J65" s="30"/>
    </row>
    <row r="66" spans="1:10" x14ac:dyDescent="0.35">
      <c r="A66" s="32">
        <v>19359</v>
      </c>
      <c r="B66" s="32" t="s">
        <v>202</v>
      </c>
      <c r="C66" s="28">
        <f>USITC!G63</f>
        <v>574733</v>
      </c>
      <c r="D66" s="28">
        <f>USITC!F63</f>
        <v>10747496</v>
      </c>
      <c r="E66" s="30">
        <f t="shared" si="0"/>
        <v>5.3475991058754522</v>
      </c>
      <c r="F66" s="62"/>
      <c r="G66" s="30"/>
      <c r="H66" s="30"/>
      <c r="I66" s="30"/>
      <c r="J66" s="30"/>
    </row>
    <row r="67" spans="1:10" x14ac:dyDescent="0.35">
      <c r="A67" s="32">
        <v>19724</v>
      </c>
      <c r="B67" t="s">
        <v>203</v>
      </c>
      <c r="C67" s="28">
        <f>USITC!G64</f>
        <v>597760</v>
      </c>
      <c r="D67" s="28">
        <f>USITC!F64</f>
        <v>10778904</v>
      </c>
      <c r="E67" s="30">
        <f t="shared" si="0"/>
        <v>5.5456473125653591</v>
      </c>
      <c r="F67" s="62"/>
      <c r="G67" s="30"/>
      <c r="H67" s="30"/>
      <c r="I67" s="30"/>
      <c r="J67" s="30"/>
    </row>
    <row r="68" spans="1:10" x14ac:dyDescent="0.35">
      <c r="A68" s="32">
        <v>20089</v>
      </c>
      <c r="B68" s="32" t="s">
        <v>204</v>
      </c>
      <c r="C68" s="28">
        <f>USITC!G65</f>
        <v>556939</v>
      </c>
      <c r="D68" s="28">
        <f>USITC!F65</f>
        <v>10239517</v>
      </c>
      <c r="E68" s="30">
        <f t="shared" si="0"/>
        <v>5.4391139738329448</v>
      </c>
      <c r="F68" s="62"/>
      <c r="G68" s="30"/>
      <c r="H68" s="30"/>
      <c r="I68" s="30"/>
      <c r="J68" s="30"/>
    </row>
    <row r="69" spans="1:10" x14ac:dyDescent="0.35">
      <c r="A69" s="32">
        <v>20454</v>
      </c>
      <c r="B69" t="s">
        <v>205</v>
      </c>
      <c r="C69" s="28">
        <f>USITC!G66</f>
        <v>669579</v>
      </c>
      <c r="D69" s="28">
        <f>USITC!F66</f>
        <v>11336787</v>
      </c>
      <c r="E69" s="30">
        <f t="shared" ref="E69:E132" si="1">(C69/D69)*100</f>
        <v>5.9062501571212369</v>
      </c>
      <c r="F69" s="62"/>
      <c r="G69" s="30"/>
      <c r="H69" s="30"/>
      <c r="I69" s="30"/>
      <c r="J69" s="30"/>
    </row>
    <row r="70" spans="1:10" x14ac:dyDescent="0.35">
      <c r="A70" s="32">
        <v>20820</v>
      </c>
      <c r="B70" s="32" t="s">
        <v>206</v>
      </c>
      <c r="C70" s="28">
        <f>USITC!G67</f>
        <v>739228</v>
      </c>
      <c r="D70" s="28">
        <f>USITC!F67</f>
        <v>12515747</v>
      </c>
      <c r="E70" s="30">
        <f t="shared" si="1"/>
        <v>5.906383374480165</v>
      </c>
      <c r="F70" s="62"/>
      <c r="G70" s="30"/>
      <c r="H70" s="30"/>
      <c r="I70" s="30"/>
      <c r="J70" s="30"/>
    </row>
    <row r="71" spans="1:10" x14ac:dyDescent="0.35">
      <c r="A71" s="32">
        <v>21185</v>
      </c>
      <c r="B71" t="s">
        <v>207</v>
      </c>
      <c r="C71" s="28">
        <f>USITC!G68</f>
        <v>776884</v>
      </c>
      <c r="D71" s="28">
        <f>USITC!F68</f>
        <v>12950606</v>
      </c>
      <c r="E71" s="30">
        <f t="shared" si="1"/>
        <v>5.9988235299568222</v>
      </c>
      <c r="F71" s="62"/>
      <c r="G71" s="30"/>
      <c r="H71" s="30"/>
      <c r="I71" s="30"/>
      <c r="J71" s="30"/>
    </row>
    <row r="72" spans="1:10" x14ac:dyDescent="0.35">
      <c r="A72" s="32">
        <v>21550</v>
      </c>
      <c r="B72" s="32" t="s">
        <v>208</v>
      </c>
      <c r="C72" s="28">
        <f>USITC!G69</f>
        <v>832155</v>
      </c>
      <c r="D72" s="28">
        <f>USITC!F69</f>
        <v>12739429</v>
      </c>
      <c r="E72" s="30">
        <f t="shared" si="1"/>
        <v>6.5321216516062055</v>
      </c>
      <c r="F72" s="62"/>
      <c r="G72" s="30"/>
      <c r="H72" s="30"/>
      <c r="I72" s="30"/>
      <c r="J72" s="30"/>
    </row>
    <row r="73" spans="1:10" x14ac:dyDescent="0.35">
      <c r="A73" s="32">
        <v>21915</v>
      </c>
      <c r="B73" t="s">
        <v>209</v>
      </c>
      <c r="C73" s="28">
        <f>USITC!G70</f>
        <v>1066536</v>
      </c>
      <c r="D73" s="28">
        <f>USITC!F70</f>
        <v>14987075</v>
      </c>
      <c r="E73" s="30">
        <f t="shared" si="1"/>
        <v>7.1163719404887207</v>
      </c>
      <c r="F73" s="62"/>
      <c r="G73" s="30"/>
      <c r="H73" s="30"/>
      <c r="I73" s="30"/>
      <c r="J73" s="30"/>
    </row>
    <row r="74" spans="1:10" x14ac:dyDescent="0.35">
      <c r="A74" s="32">
        <v>22281</v>
      </c>
      <c r="B74" s="32" t="s">
        <v>210</v>
      </c>
      <c r="C74" s="28">
        <f>USITC!G71</f>
        <v>1086115</v>
      </c>
      <c r="D74" s="28">
        <f>USITC!F71</f>
        <v>15013910</v>
      </c>
      <c r="E74" s="30">
        <f t="shared" si="1"/>
        <v>7.2340582832852993</v>
      </c>
      <c r="F74" s="62"/>
      <c r="G74" s="30"/>
      <c r="H74" s="30"/>
      <c r="I74" s="30"/>
      <c r="J74" s="30"/>
    </row>
    <row r="75" spans="1:10" x14ac:dyDescent="0.35">
      <c r="A75" s="32">
        <v>22646</v>
      </c>
      <c r="B75" t="s">
        <v>211</v>
      </c>
      <c r="C75" s="28">
        <f>USITC!G72</f>
        <v>1052702</v>
      </c>
      <c r="D75" s="28">
        <f>USITC!F72</f>
        <v>14656897</v>
      </c>
      <c r="E75" s="30">
        <f t="shared" si="1"/>
        <v>7.1822978629105467</v>
      </c>
      <c r="F75" s="62"/>
      <c r="G75" s="30"/>
      <c r="H75" s="30"/>
      <c r="I75" s="30"/>
      <c r="J75" s="30"/>
    </row>
    <row r="76" spans="1:10" x14ac:dyDescent="0.35">
      <c r="A76" s="32">
        <v>23011</v>
      </c>
      <c r="B76" s="32" t="s">
        <v>212</v>
      </c>
      <c r="C76" s="28">
        <f>USITC!G73</f>
        <v>1234921</v>
      </c>
      <c r="D76" s="28">
        <f>USITC!F73</f>
        <v>16251063</v>
      </c>
      <c r="E76" s="30">
        <f t="shared" si="1"/>
        <v>7.599016753550214</v>
      </c>
      <c r="F76" s="62"/>
      <c r="G76" s="30"/>
      <c r="H76" s="30"/>
      <c r="I76" s="30"/>
      <c r="J76" s="30"/>
    </row>
    <row r="77" spans="1:10" x14ac:dyDescent="0.35">
      <c r="A77" s="32">
        <v>23376</v>
      </c>
      <c r="B77" t="s">
        <v>213</v>
      </c>
      <c r="C77" s="28">
        <f>USITC!G74</f>
        <v>1262156</v>
      </c>
      <c r="D77" s="28">
        <f>USITC!F74</f>
        <v>17004887</v>
      </c>
      <c r="E77" s="30">
        <f t="shared" si="1"/>
        <v>7.4223133620352781</v>
      </c>
      <c r="F77" s="62"/>
      <c r="G77" s="30"/>
      <c r="H77" s="30"/>
      <c r="I77" s="30"/>
      <c r="J77" s="30"/>
    </row>
    <row r="78" spans="1:10" x14ac:dyDescent="0.35">
      <c r="A78" s="32">
        <v>23742</v>
      </c>
      <c r="B78" s="32" t="s">
        <v>214</v>
      </c>
      <c r="C78" s="28">
        <f>USITC!G75</f>
        <v>1371265</v>
      </c>
      <c r="D78" s="28">
        <f>USITC!F75</f>
        <v>18613194</v>
      </c>
      <c r="E78" s="30">
        <f t="shared" si="1"/>
        <v>7.3671665378870488</v>
      </c>
      <c r="F78" s="62"/>
      <c r="G78" s="30"/>
      <c r="H78" s="30"/>
      <c r="I78" s="30"/>
      <c r="J78" s="30"/>
    </row>
    <row r="79" spans="1:10" x14ac:dyDescent="0.35">
      <c r="A79" s="32">
        <v>24107</v>
      </c>
      <c r="B79" t="s">
        <v>215</v>
      </c>
      <c r="C79" s="28">
        <f>USITC!G76</f>
        <v>1622920</v>
      </c>
      <c r="D79" s="28">
        <f>USITC!F76</f>
        <v>21281823</v>
      </c>
      <c r="E79" s="30">
        <f t="shared" si="1"/>
        <v>7.6258504734298374</v>
      </c>
      <c r="F79" s="62"/>
      <c r="G79" s="30"/>
      <c r="H79" s="30"/>
      <c r="I79" s="30"/>
      <c r="J79" s="30"/>
    </row>
    <row r="80" spans="1:10" x14ac:dyDescent="0.35">
      <c r="A80" s="32">
        <v>24472</v>
      </c>
      <c r="B80" s="32" t="s">
        <v>216</v>
      </c>
      <c r="C80" s="28">
        <f>USITC!G77</f>
        <v>1920755</v>
      </c>
      <c r="D80" s="28">
        <f>USITC!F77</f>
        <v>25366594</v>
      </c>
      <c r="E80" s="30">
        <f t="shared" si="1"/>
        <v>7.5719862114716712</v>
      </c>
      <c r="F80" s="62"/>
      <c r="G80" s="30"/>
      <c r="H80" s="30"/>
      <c r="I80" s="30"/>
      <c r="J80" s="30"/>
    </row>
    <row r="81" spans="1:10" x14ac:dyDescent="0.35">
      <c r="A81" s="32">
        <v>24837</v>
      </c>
      <c r="B81" t="s">
        <v>217</v>
      </c>
      <c r="C81" s="28">
        <f>USITC!G78</f>
        <v>2016421</v>
      </c>
      <c r="D81" s="28">
        <f>USITC!F78</f>
        <v>26732294</v>
      </c>
      <c r="E81" s="30">
        <f t="shared" si="1"/>
        <v>7.5430152010149225</v>
      </c>
      <c r="F81" s="62"/>
      <c r="G81" s="30"/>
      <c r="H81" s="30"/>
      <c r="I81" s="30"/>
      <c r="J81" s="30"/>
    </row>
    <row r="82" spans="1:10" x14ac:dyDescent="0.35">
      <c r="A82" s="32">
        <v>25203</v>
      </c>
      <c r="B82" s="32" t="s">
        <v>218</v>
      </c>
      <c r="C82" s="28">
        <f>USITC!G79</f>
        <v>2341058</v>
      </c>
      <c r="D82" s="28">
        <f>USITC!F79</f>
        <v>32991725</v>
      </c>
      <c r="E82" s="30">
        <f t="shared" si="1"/>
        <v>7.0958945008180079</v>
      </c>
      <c r="F82" s="62"/>
      <c r="G82" s="30"/>
      <c r="H82" s="30"/>
      <c r="I82" s="30"/>
      <c r="J82" s="30"/>
    </row>
    <row r="83" spans="1:10" x14ac:dyDescent="0.35">
      <c r="A83" s="32">
        <v>25568</v>
      </c>
      <c r="B83" t="s">
        <v>219</v>
      </c>
      <c r="C83" s="28">
        <f>USITC!G80</f>
        <v>2551174</v>
      </c>
      <c r="D83" s="28">
        <f>USITC!F80</f>
        <v>35870359</v>
      </c>
      <c r="E83" s="30">
        <f t="shared" si="1"/>
        <v>7.1122064878135172</v>
      </c>
      <c r="F83" s="62"/>
      <c r="G83" s="30"/>
      <c r="H83" s="30"/>
      <c r="I83" s="30"/>
      <c r="J83" s="30"/>
    </row>
    <row r="84" spans="1:10" x14ac:dyDescent="0.35">
      <c r="A84" s="32">
        <v>25933</v>
      </c>
      <c r="B84" s="32" t="s">
        <v>220</v>
      </c>
      <c r="C84" s="28">
        <f>USITC!G81</f>
        <v>2584092</v>
      </c>
      <c r="D84" s="28">
        <f>USITC!F81</f>
        <v>39767674</v>
      </c>
      <c r="E84" s="30">
        <f t="shared" si="1"/>
        <v>6.4979711913751865</v>
      </c>
      <c r="F84" s="62"/>
      <c r="G84" s="30"/>
      <c r="H84" s="30"/>
      <c r="I84" s="30"/>
      <c r="J84" s="30"/>
    </row>
    <row r="85" spans="1:10" x14ac:dyDescent="0.35">
      <c r="A85" s="32">
        <v>26298</v>
      </c>
      <c r="B85" t="s">
        <v>221</v>
      </c>
      <c r="C85" s="28">
        <f>USITC!G82</f>
        <v>2767980</v>
      </c>
      <c r="D85" s="28">
        <f>USITC!F82</f>
        <v>45545892</v>
      </c>
      <c r="E85" s="30">
        <f t="shared" si="1"/>
        <v>6.077342826000641</v>
      </c>
      <c r="F85" s="62"/>
      <c r="G85" s="30"/>
      <c r="H85" s="30"/>
      <c r="I85" s="30"/>
      <c r="J85" s="30"/>
    </row>
    <row r="86" spans="1:10" x14ac:dyDescent="0.35">
      <c r="A86" s="32">
        <v>26664</v>
      </c>
      <c r="B86" s="32" t="s">
        <v>222</v>
      </c>
      <c r="C86" s="28">
        <f>USITC!G83</f>
        <v>3123673</v>
      </c>
      <c r="D86" s="28">
        <f>USITC!F83</f>
        <v>55282310</v>
      </c>
      <c r="E86" s="30">
        <f t="shared" si="1"/>
        <v>5.6504024524300807</v>
      </c>
      <c r="F86" s="62"/>
      <c r="G86" s="30"/>
      <c r="H86" s="30"/>
      <c r="I86" s="30"/>
      <c r="J86" s="30"/>
    </row>
    <row r="87" spans="1:10" x14ac:dyDescent="0.35">
      <c r="A87" s="32">
        <v>27029</v>
      </c>
      <c r="B87" t="s">
        <v>223</v>
      </c>
      <c r="C87" s="28">
        <f>USITC!G84</f>
        <v>3458437</v>
      </c>
      <c r="D87" s="28">
        <f>USITC!F84</f>
        <v>68655955</v>
      </c>
      <c r="E87" s="30">
        <f t="shared" si="1"/>
        <v>5.0373445391590579</v>
      </c>
      <c r="F87" s="62"/>
      <c r="G87" s="30"/>
      <c r="H87" s="30"/>
      <c r="I87" s="30"/>
      <c r="J87" s="30"/>
    </row>
    <row r="88" spans="1:10" x14ac:dyDescent="0.35">
      <c r="A88" s="32">
        <v>27394</v>
      </c>
      <c r="B88" s="32" t="s">
        <v>224</v>
      </c>
      <c r="C88" s="28">
        <f>USITC!G85</f>
        <v>3771980</v>
      </c>
      <c r="D88" s="28">
        <f>USITC!F85</f>
        <v>100125800</v>
      </c>
      <c r="E88" s="30">
        <f t="shared" si="1"/>
        <v>3.7672408110596871</v>
      </c>
      <c r="F88" s="62"/>
      <c r="G88" s="30"/>
      <c r="H88" s="30"/>
      <c r="I88" s="30"/>
      <c r="J88" s="30"/>
    </row>
    <row r="89" spans="1:10" x14ac:dyDescent="0.35">
      <c r="A89" s="32">
        <v>27759</v>
      </c>
      <c r="B89" t="s">
        <v>225</v>
      </c>
      <c r="C89" s="28">
        <f>USITC!G86</f>
        <v>3779634</v>
      </c>
      <c r="D89" s="28">
        <f>USITC!F86</f>
        <v>96515103</v>
      </c>
      <c r="E89" s="30">
        <f t="shared" si="1"/>
        <v>3.9161062699171549</v>
      </c>
      <c r="F89" s="62"/>
      <c r="G89" s="30"/>
      <c r="H89" s="30"/>
      <c r="I89" s="30"/>
      <c r="J89" s="30"/>
    </row>
    <row r="90" spans="1:10" x14ac:dyDescent="0.35">
      <c r="A90" s="32">
        <v>28125</v>
      </c>
      <c r="B90" s="32" t="s">
        <v>226</v>
      </c>
      <c r="C90" s="28">
        <f>USITC!G87</f>
        <v>4674707</v>
      </c>
      <c r="D90" s="28">
        <f>USITC!F87</f>
        <v>121120869</v>
      </c>
      <c r="E90" s="30">
        <f t="shared" si="1"/>
        <v>3.85953885453051</v>
      </c>
      <c r="F90" s="62"/>
      <c r="G90" s="30"/>
      <c r="H90" s="30"/>
      <c r="I90" s="30"/>
      <c r="J90" s="30"/>
    </row>
    <row r="91" spans="1:10" x14ac:dyDescent="0.35">
      <c r="A91" s="32">
        <v>28490</v>
      </c>
      <c r="B91" t="s">
        <v>227</v>
      </c>
      <c r="C91" s="28">
        <f>USITC!G88</f>
        <v>5484794</v>
      </c>
      <c r="D91" s="28">
        <f>USITC!F88</f>
        <v>147075340</v>
      </c>
      <c r="E91" s="30">
        <f t="shared" si="1"/>
        <v>3.7292410814756574</v>
      </c>
      <c r="F91" s="62"/>
      <c r="G91" s="30"/>
      <c r="H91" s="30"/>
      <c r="I91" s="30"/>
      <c r="J91" s="30"/>
    </row>
    <row r="92" spans="1:10" x14ac:dyDescent="0.35">
      <c r="A92" s="32">
        <v>28855</v>
      </c>
      <c r="B92" s="32" t="s">
        <v>228</v>
      </c>
      <c r="C92" s="28">
        <f>USITC!G89</f>
        <v>6880587</v>
      </c>
      <c r="D92" s="28">
        <f>USITC!F89</f>
        <v>172952194</v>
      </c>
      <c r="E92" s="30">
        <f t="shared" si="1"/>
        <v>3.9783172684123334</v>
      </c>
      <c r="F92" s="62"/>
      <c r="G92" s="30"/>
      <c r="H92" s="30"/>
      <c r="I92" s="30"/>
      <c r="J92" s="30"/>
    </row>
    <row r="93" spans="1:10" x14ac:dyDescent="0.35">
      <c r="A93" s="32">
        <v>29220</v>
      </c>
      <c r="B93" t="s">
        <v>229</v>
      </c>
      <c r="C93" s="28">
        <f>USITC!G90</f>
        <v>7194908</v>
      </c>
      <c r="D93" s="28">
        <f>USITC!F90</f>
        <v>205922663</v>
      </c>
      <c r="E93" s="30">
        <f t="shared" si="1"/>
        <v>3.4939855065879759</v>
      </c>
      <c r="F93" s="62"/>
      <c r="G93" s="30"/>
      <c r="H93" s="30"/>
      <c r="I93" s="30"/>
      <c r="J93" s="30"/>
    </row>
    <row r="94" spans="1:10" x14ac:dyDescent="0.35">
      <c r="A94" s="32">
        <v>29586</v>
      </c>
      <c r="B94" s="32" t="s">
        <v>230</v>
      </c>
      <c r="C94" s="28">
        <f>USITC!G91</f>
        <v>7445413</v>
      </c>
      <c r="D94" s="28">
        <f>USITC!F91</f>
        <v>239943468</v>
      </c>
      <c r="E94" s="30">
        <f t="shared" si="1"/>
        <v>3.102986325095543</v>
      </c>
      <c r="F94" s="62"/>
      <c r="G94" s="30"/>
      <c r="H94" s="30"/>
      <c r="I94" s="30"/>
      <c r="J94" s="30"/>
    </row>
    <row r="95" spans="1:10" x14ac:dyDescent="0.35">
      <c r="A95" s="32">
        <v>29951</v>
      </c>
      <c r="B95" t="s">
        <v>231</v>
      </c>
      <c r="C95" s="28">
        <f>USITC!G92</f>
        <v>8905720</v>
      </c>
      <c r="D95" s="28">
        <f>USITC!F92</f>
        <v>259011977</v>
      </c>
      <c r="E95" s="30">
        <f t="shared" si="1"/>
        <v>3.4383429303734476</v>
      </c>
      <c r="F95" s="62"/>
      <c r="G95" s="30"/>
      <c r="H95" s="30"/>
      <c r="I95" s="30"/>
      <c r="J95" s="30"/>
    </row>
    <row r="96" spans="1:10" x14ac:dyDescent="0.35">
      <c r="A96" s="32">
        <v>30316</v>
      </c>
      <c r="B96" s="32" t="s">
        <v>232</v>
      </c>
      <c r="C96" s="28">
        <f>USITC!G93</f>
        <v>8684110</v>
      </c>
      <c r="D96" s="28">
        <f>USITC!F93</f>
        <v>242339988</v>
      </c>
      <c r="E96" s="30">
        <f t="shared" si="1"/>
        <v>3.5834407980576444</v>
      </c>
      <c r="F96" s="62"/>
      <c r="G96" s="30"/>
      <c r="H96" s="30"/>
      <c r="I96" s="30"/>
      <c r="J96" s="30"/>
    </row>
    <row r="97" spans="1:10" x14ac:dyDescent="0.35">
      <c r="A97" s="32">
        <v>30681</v>
      </c>
      <c r="B97" t="s">
        <v>233</v>
      </c>
      <c r="C97" s="28">
        <f>USITC!G94</f>
        <v>9430004</v>
      </c>
      <c r="D97" s="28">
        <f>USITC!F94</f>
        <v>256679524</v>
      </c>
      <c r="E97" s="30">
        <f t="shared" si="1"/>
        <v>3.6738434967644715</v>
      </c>
      <c r="F97" s="62"/>
      <c r="G97" s="30"/>
      <c r="H97" s="30"/>
      <c r="I97" s="30"/>
      <c r="J97" s="30"/>
    </row>
    <row r="98" spans="1:10" x14ac:dyDescent="0.35">
      <c r="A98" s="32">
        <v>31047</v>
      </c>
      <c r="B98" s="32" t="s">
        <v>234</v>
      </c>
      <c r="C98" s="28">
        <f>USITC!G95</f>
        <v>12042152</v>
      </c>
      <c r="D98" s="28">
        <f>USITC!F95</f>
        <v>322989519</v>
      </c>
      <c r="E98" s="30">
        <f t="shared" si="1"/>
        <v>3.728341414075421</v>
      </c>
      <c r="F98" s="62"/>
      <c r="G98" s="30"/>
      <c r="H98" s="30"/>
      <c r="I98" s="30"/>
      <c r="J98" s="30"/>
    </row>
    <row r="99" spans="1:10" x14ac:dyDescent="0.35">
      <c r="A99" s="32">
        <v>31412</v>
      </c>
      <c r="B99" t="s">
        <v>235</v>
      </c>
      <c r="C99" s="28">
        <f>USITC!G96</f>
        <v>13066970</v>
      </c>
      <c r="D99" s="28">
        <f>USITC!F96</f>
        <v>343553150</v>
      </c>
      <c r="E99" s="30">
        <f t="shared" si="1"/>
        <v>3.8034784428552029</v>
      </c>
      <c r="F99" s="62"/>
      <c r="G99" s="30"/>
      <c r="H99" s="30"/>
      <c r="I99" s="30"/>
      <c r="J99" s="30"/>
    </row>
    <row r="100" spans="1:10" x14ac:dyDescent="0.35">
      <c r="A100" s="32">
        <v>31777</v>
      </c>
      <c r="B100" s="32" t="s">
        <v>236</v>
      </c>
      <c r="C100" s="28">
        <f>USITC!G97</f>
        <v>13312112</v>
      </c>
      <c r="D100" s="28">
        <f>USITC!F97</f>
        <v>368656594</v>
      </c>
      <c r="E100" s="30">
        <f t="shared" si="1"/>
        <v>3.6109789480667747</v>
      </c>
      <c r="F100" s="62"/>
      <c r="G100" s="30"/>
      <c r="H100" s="30"/>
      <c r="I100" s="30"/>
      <c r="J100" s="30"/>
    </row>
    <row r="101" spans="1:10" x14ac:dyDescent="0.35">
      <c r="A101" s="32">
        <v>32142</v>
      </c>
      <c r="B101" t="s">
        <v>237</v>
      </c>
      <c r="C101" s="28">
        <f>USITC!G98</f>
        <v>13911669</v>
      </c>
      <c r="D101" s="28">
        <f>USITC!F98</f>
        <v>402066002</v>
      </c>
      <c r="E101" s="30">
        <f t="shared" si="1"/>
        <v>3.4600460946210521</v>
      </c>
      <c r="F101" s="62"/>
      <c r="G101" s="30"/>
      <c r="H101" s="30"/>
      <c r="I101" s="30"/>
      <c r="J101" s="30"/>
    </row>
    <row r="102" spans="1:10" x14ac:dyDescent="0.35">
      <c r="A102" s="32">
        <v>32508</v>
      </c>
      <c r="B102" s="32" t="s">
        <v>238</v>
      </c>
      <c r="C102" s="28">
        <f>USITC!G99</f>
        <v>15054304</v>
      </c>
      <c r="D102" s="28">
        <f>USITC!F99</f>
        <v>437140185</v>
      </c>
      <c r="E102" s="30">
        <f t="shared" si="1"/>
        <v>3.4438160838496232</v>
      </c>
      <c r="F102" s="62"/>
      <c r="G102" s="30"/>
      <c r="H102" s="30"/>
      <c r="I102" s="30"/>
      <c r="J102" s="30"/>
    </row>
    <row r="103" spans="1:10" x14ac:dyDescent="0.35">
      <c r="A103" s="32">
        <v>32873</v>
      </c>
      <c r="B103" t="s">
        <v>239</v>
      </c>
      <c r="C103" s="28">
        <f>USITC!G100</f>
        <v>16096410</v>
      </c>
      <c r="D103" s="28">
        <f>USITC!F100</f>
        <v>468012021</v>
      </c>
      <c r="E103" s="30">
        <f t="shared" si="1"/>
        <v>3.4393155042485546</v>
      </c>
      <c r="F103" s="62"/>
      <c r="G103" s="30"/>
      <c r="H103" s="30"/>
      <c r="I103" s="30"/>
      <c r="J103" s="30"/>
    </row>
    <row r="104" spans="1:10" x14ac:dyDescent="0.35">
      <c r="A104" s="32">
        <v>33238</v>
      </c>
      <c r="B104" s="32" t="s">
        <v>240</v>
      </c>
      <c r="C104" s="28">
        <f>USITC!G101</f>
        <v>16360456</v>
      </c>
      <c r="D104" s="28">
        <f>USITC!F101</f>
        <v>491322492</v>
      </c>
      <c r="E104" s="30">
        <f t="shared" si="1"/>
        <v>3.3298813440032786</v>
      </c>
      <c r="F104" s="62"/>
      <c r="G104" s="30"/>
      <c r="H104" s="30"/>
      <c r="I104" s="30"/>
      <c r="J104" s="30"/>
    </row>
    <row r="105" spans="1:10" x14ac:dyDescent="0.35">
      <c r="A105" s="32">
        <v>33603</v>
      </c>
      <c r="B105" t="s">
        <v>241</v>
      </c>
      <c r="C105" s="28">
        <f>USITC!G102</f>
        <v>16218683</v>
      </c>
      <c r="D105" s="28">
        <f>USITC!F102</f>
        <v>483737392</v>
      </c>
      <c r="E105" s="30">
        <f t="shared" si="1"/>
        <v>3.3527867120100572</v>
      </c>
      <c r="F105" s="62"/>
      <c r="G105" s="30"/>
      <c r="H105" s="30"/>
      <c r="I105" s="30"/>
      <c r="J105" s="30"/>
    </row>
    <row r="106" spans="1:10" x14ac:dyDescent="0.35">
      <c r="A106" s="32">
        <v>33969</v>
      </c>
      <c r="B106" s="32" t="s">
        <v>242</v>
      </c>
      <c r="C106" s="28">
        <f>USITC!G103</f>
        <v>17184631</v>
      </c>
      <c r="D106" s="28">
        <f>USITC!F103</f>
        <v>525127242</v>
      </c>
      <c r="E106" s="30">
        <f t="shared" si="1"/>
        <v>3.2724699131110779</v>
      </c>
      <c r="F106" s="62"/>
      <c r="G106" s="30"/>
      <c r="H106" s="30"/>
      <c r="I106" s="30"/>
      <c r="J106" s="30"/>
    </row>
    <row r="107" spans="1:10" x14ac:dyDescent="0.35">
      <c r="A107" s="32">
        <v>34334</v>
      </c>
      <c r="B107" t="s">
        <v>243</v>
      </c>
      <c r="C107" s="28">
        <f>USITC!G104</f>
        <v>18333718</v>
      </c>
      <c r="D107" s="28">
        <f>USITC!F104</f>
        <v>574862928</v>
      </c>
      <c r="E107" s="30">
        <f t="shared" si="1"/>
        <v>3.1892329644189545</v>
      </c>
      <c r="F107" s="62"/>
      <c r="G107" s="30"/>
      <c r="H107" s="30"/>
      <c r="I107" s="30"/>
      <c r="J107" s="30"/>
    </row>
    <row r="108" spans="1:10" x14ac:dyDescent="0.35">
      <c r="A108" s="32">
        <v>34699</v>
      </c>
      <c r="B108" s="32" t="s">
        <v>244</v>
      </c>
      <c r="C108" s="28">
        <f>USITC!G105</f>
        <v>19846448</v>
      </c>
      <c r="D108" s="28">
        <f>USITC!F105</f>
        <v>657884659</v>
      </c>
      <c r="E108" s="30">
        <f t="shared" si="1"/>
        <v>3.0167063068725546</v>
      </c>
      <c r="F108" s="62"/>
      <c r="G108" s="30"/>
      <c r="H108" s="30"/>
      <c r="I108" s="30"/>
      <c r="J108" s="30"/>
    </row>
    <row r="109" spans="1:10" x14ac:dyDescent="0.35">
      <c r="A109" s="32">
        <v>35064</v>
      </c>
      <c r="B109" t="s">
        <v>245</v>
      </c>
      <c r="C109" s="28">
        <f>USITC!G106</f>
        <v>18596732</v>
      </c>
      <c r="D109" s="28">
        <f>USITC!F106</f>
        <v>739660419</v>
      </c>
      <c r="E109" s="30">
        <f t="shared" si="1"/>
        <v>2.514225653056068</v>
      </c>
      <c r="F109" s="62"/>
      <c r="G109" s="30"/>
      <c r="H109" s="30"/>
      <c r="I109" s="30"/>
      <c r="J109" s="30"/>
    </row>
    <row r="110" spans="1:10" x14ac:dyDescent="0.35">
      <c r="A110" s="32">
        <v>35430</v>
      </c>
      <c r="B110" s="32" t="s">
        <v>246</v>
      </c>
      <c r="C110" s="28">
        <f>USITC!G107</f>
        <v>18005314</v>
      </c>
      <c r="D110" s="28">
        <f>USITC!F107</f>
        <v>790469714</v>
      </c>
      <c r="E110" s="30">
        <f t="shared" si="1"/>
        <v>2.2777993490589319</v>
      </c>
      <c r="F110" s="62"/>
      <c r="G110" s="30"/>
      <c r="H110" s="30"/>
      <c r="I110" s="30"/>
      <c r="J110" s="30"/>
    </row>
    <row r="111" spans="1:10" x14ac:dyDescent="0.35">
      <c r="A111" s="32">
        <v>35795</v>
      </c>
      <c r="B111" t="s">
        <v>247</v>
      </c>
      <c r="C111" s="28">
        <f>USITC!G108</f>
        <v>18428489</v>
      </c>
      <c r="D111" s="28">
        <f>USITC!F108</f>
        <v>862426346</v>
      </c>
      <c r="E111" s="30">
        <f t="shared" si="1"/>
        <v>2.1368188814584288</v>
      </c>
      <c r="F111" s="62"/>
      <c r="G111" s="30"/>
      <c r="H111" s="30"/>
      <c r="I111" s="30"/>
      <c r="J111" s="30"/>
    </row>
    <row r="112" spans="1:10" x14ac:dyDescent="0.35">
      <c r="A112" s="32">
        <v>36160</v>
      </c>
      <c r="B112" s="32" t="s">
        <v>248</v>
      </c>
      <c r="C112" s="28">
        <f>USITC!G109</f>
        <v>18270268</v>
      </c>
      <c r="D112" s="28">
        <f>USITC!F109</f>
        <v>907647006</v>
      </c>
      <c r="E112" s="30">
        <f t="shared" si="1"/>
        <v>2.0129265980303361</v>
      </c>
      <c r="F112" s="62"/>
      <c r="G112" s="30"/>
      <c r="H112" s="30"/>
      <c r="I112" s="30"/>
      <c r="J112" s="30"/>
    </row>
    <row r="113" spans="1:10" x14ac:dyDescent="0.35">
      <c r="A113" s="32">
        <v>36525</v>
      </c>
      <c r="B113" t="s">
        <v>249</v>
      </c>
      <c r="C113" s="28">
        <f>USITC!G110</f>
        <v>18464518</v>
      </c>
      <c r="D113" s="28">
        <f>USITC!F110</f>
        <v>1017435397</v>
      </c>
      <c r="E113" s="30">
        <f t="shared" si="1"/>
        <v>1.814809869446679</v>
      </c>
      <c r="F113" s="62"/>
      <c r="G113" s="30"/>
      <c r="H113" s="30"/>
      <c r="I113" s="30"/>
      <c r="J113" s="30"/>
    </row>
    <row r="114" spans="1:10" x14ac:dyDescent="0.35">
      <c r="A114" s="32">
        <v>36891</v>
      </c>
      <c r="B114" s="32" t="s">
        <v>250</v>
      </c>
      <c r="C114" s="28">
        <f>USITC!G111</f>
        <v>19753669</v>
      </c>
      <c r="D114" s="28">
        <f>USITC!F111</f>
        <v>1205339019</v>
      </c>
      <c r="E114" s="30">
        <f t="shared" si="1"/>
        <v>1.6388475514870893</v>
      </c>
      <c r="F114" s="62"/>
      <c r="G114" s="30"/>
      <c r="H114" s="30"/>
      <c r="I114" s="30"/>
      <c r="J114" s="30"/>
    </row>
    <row r="115" spans="1:10" x14ac:dyDescent="0.35">
      <c r="A115" s="32">
        <v>37256</v>
      </c>
      <c r="B115" t="s">
        <v>251</v>
      </c>
      <c r="C115" s="28">
        <f>USITC!G112</f>
        <v>18618806</v>
      </c>
      <c r="D115" s="28">
        <f>USITC!F112</f>
        <v>1132635340</v>
      </c>
      <c r="E115" s="30">
        <f t="shared" si="1"/>
        <v>1.643848230976088</v>
      </c>
      <c r="F115" s="62"/>
      <c r="G115" s="30"/>
      <c r="H115" s="30"/>
      <c r="I115" s="30"/>
      <c r="J115" s="30"/>
    </row>
    <row r="116" spans="1:10" x14ac:dyDescent="0.35">
      <c r="A116" s="32">
        <v>37621</v>
      </c>
      <c r="B116" s="32" t="s">
        <v>252</v>
      </c>
      <c r="C116" s="28">
        <f>USITC!G113</f>
        <v>19083919</v>
      </c>
      <c r="D116" s="28">
        <f>USITC!F113</f>
        <v>1154810867</v>
      </c>
      <c r="E116" s="30">
        <f t="shared" si="1"/>
        <v>1.6525579681785241</v>
      </c>
      <c r="F116" s="62"/>
      <c r="G116" s="30"/>
      <c r="H116" s="30"/>
      <c r="I116" s="30"/>
      <c r="J116" s="30"/>
    </row>
    <row r="117" spans="1:10" x14ac:dyDescent="0.35">
      <c r="A117" s="32">
        <v>37986</v>
      </c>
      <c r="B117" t="s">
        <v>253</v>
      </c>
      <c r="C117" s="28">
        <f>USITC!G114</f>
        <v>19860863</v>
      </c>
      <c r="D117" s="28">
        <f>USITC!F114</f>
        <v>1250096785</v>
      </c>
      <c r="E117" s="30">
        <f t="shared" si="1"/>
        <v>1.5887460265726543</v>
      </c>
      <c r="F117" s="62"/>
      <c r="G117" s="30"/>
      <c r="H117" s="30"/>
      <c r="I117" s="30"/>
      <c r="J117" s="30"/>
    </row>
    <row r="118" spans="1:10" x14ac:dyDescent="0.35">
      <c r="A118" s="32">
        <v>38352</v>
      </c>
      <c r="B118" s="32" t="s">
        <v>254</v>
      </c>
      <c r="C118" s="28">
        <f>USITC!G115</f>
        <v>21288649</v>
      </c>
      <c r="D118" s="28">
        <f>USITC!F115</f>
        <v>1460160460</v>
      </c>
      <c r="E118" s="30">
        <f t="shared" si="1"/>
        <v>1.4579664073358074</v>
      </c>
      <c r="F118" s="62"/>
      <c r="G118" s="30"/>
      <c r="H118" s="30"/>
      <c r="I118" s="30"/>
      <c r="J118" s="30"/>
    </row>
    <row r="119" spans="1:10" x14ac:dyDescent="0.35">
      <c r="A119" s="32">
        <v>38717</v>
      </c>
      <c r="B119" t="s">
        <v>255</v>
      </c>
      <c r="C119" s="28">
        <f>USITC!G116</f>
        <v>23223674</v>
      </c>
      <c r="D119" s="28">
        <f>USITC!F116</f>
        <v>1662379669</v>
      </c>
      <c r="E119" s="30">
        <f t="shared" si="1"/>
        <v>1.3970138370358041</v>
      </c>
      <c r="F119" s="62"/>
      <c r="G119" s="30"/>
      <c r="H119" s="30"/>
      <c r="I119" s="30"/>
      <c r="J119" s="30"/>
    </row>
    <row r="120" spans="1:10" x14ac:dyDescent="0.35">
      <c r="A120" s="32">
        <v>39082</v>
      </c>
      <c r="B120" s="32" t="s">
        <v>256</v>
      </c>
      <c r="C120" s="28">
        <f>USITC!G117</f>
        <v>25159012</v>
      </c>
      <c r="D120" s="28">
        <f>USITC!F117</f>
        <v>1845053181</v>
      </c>
      <c r="E120" s="30">
        <f t="shared" si="1"/>
        <v>1.3635927819903855</v>
      </c>
      <c r="F120" s="62"/>
      <c r="G120" s="30"/>
      <c r="H120" s="30"/>
      <c r="I120" s="30"/>
      <c r="J120" s="30"/>
    </row>
    <row r="121" spans="1:10" x14ac:dyDescent="0.35">
      <c r="A121" s="32">
        <v>39447</v>
      </c>
      <c r="B121" t="s">
        <v>257</v>
      </c>
      <c r="C121" s="28">
        <f>USITC!G118</f>
        <v>26133995</v>
      </c>
      <c r="D121" s="28">
        <f>USITC!F118</f>
        <v>1942862938</v>
      </c>
      <c r="E121" s="30">
        <f t="shared" si="1"/>
        <v>1.3451280833481007</v>
      </c>
      <c r="F121" s="62"/>
      <c r="G121" s="30"/>
      <c r="H121" s="30"/>
      <c r="I121" s="30"/>
      <c r="J121" s="30"/>
    </row>
    <row r="122" spans="1:10" x14ac:dyDescent="0.35">
      <c r="A122" s="32">
        <v>39813</v>
      </c>
      <c r="B122" s="32" t="s">
        <v>258</v>
      </c>
      <c r="C122" s="28">
        <f>USITC!G119</f>
        <v>25788389</v>
      </c>
      <c r="D122" s="28">
        <f>USITC!F119</f>
        <v>2090482755</v>
      </c>
      <c r="E122" s="30">
        <f t="shared" si="1"/>
        <v>1.2336092674440646</v>
      </c>
      <c r="F122" s="62"/>
      <c r="G122" s="30"/>
      <c r="H122" s="30"/>
      <c r="I122" s="30"/>
      <c r="J122" s="30"/>
    </row>
    <row r="123" spans="1:10" x14ac:dyDescent="0.35">
      <c r="A123" s="32">
        <v>40178</v>
      </c>
      <c r="B123" t="s">
        <v>259</v>
      </c>
      <c r="C123" s="28">
        <f>USITC!G120</f>
        <v>21175223</v>
      </c>
      <c r="D123" s="28">
        <f>USITC!F120</f>
        <v>1549163485</v>
      </c>
      <c r="E123" s="30">
        <f t="shared" si="1"/>
        <v>1.3668811074513545</v>
      </c>
      <c r="F123" s="62"/>
      <c r="G123" s="30"/>
      <c r="H123" s="30"/>
      <c r="I123" s="30"/>
      <c r="J123" s="30"/>
    </row>
    <row r="124" spans="1:10" x14ac:dyDescent="0.35">
      <c r="A124" s="32">
        <v>40543</v>
      </c>
      <c r="B124" s="32" t="s">
        <v>260</v>
      </c>
      <c r="C124" s="28">
        <f>USITC!G121</f>
        <v>25922789</v>
      </c>
      <c r="D124" s="28">
        <f>USITC!F121</f>
        <v>1900586668</v>
      </c>
      <c r="E124" s="30">
        <f t="shared" si="1"/>
        <v>1.3639361696290715</v>
      </c>
      <c r="F124" s="62"/>
      <c r="G124" s="30"/>
      <c r="H124" s="30"/>
      <c r="I124" s="30"/>
      <c r="J124" s="30"/>
    </row>
    <row r="125" spans="1:10" x14ac:dyDescent="0.35">
      <c r="A125" s="32">
        <v>40908</v>
      </c>
      <c r="B125" t="s">
        <v>261</v>
      </c>
      <c r="C125" s="28">
        <f>USITC!G122</f>
        <v>28637114</v>
      </c>
      <c r="D125" s="28">
        <f>USITC!F122</f>
        <v>2187994034</v>
      </c>
      <c r="E125" s="30">
        <f t="shared" si="1"/>
        <v>1.3088296199623002</v>
      </c>
      <c r="F125" s="62"/>
      <c r="G125" s="30"/>
      <c r="H125" s="30"/>
      <c r="I125" s="30"/>
      <c r="J125" s="30"/>
    </row>
    <row r="126" spans="1:10" x14ac:dyDescent="0.35">
      <c r="A126" s="32">
        <v>41274</v>
      </c>
      <c r="B126" s="32" t="s">
        <v>262</v>
      </c>
      <c r="C126" s="28">
        <f>USITC!G123</f>
        <v>29883565</v>
      </c>
      <c r="D126" s="28">
        <f>USITC!F123</f>
        <v>2251772707</v>
      </c>
      <c r="E126" s="30">
        <f t="shared" si="1"/>
        <v>1.3271128523363882</v>
      </c>
      <c r="F126" s="62"/>
      <c r="G126" s="30"/>
      <c r="H126" s="30"/>
      <c r="I126" s="30"/>
      <c r="J126" s="30"/>
    </row>
    <row r="127" spans="1:10" x14ac:dyDescent="0.35">
      <c r="A127" s="32">
        <v>41639</v>
      </c>
      <c r="B127" t="s">
        <v>263</v>
      </c>
      <c r="C127" s="28">
        <f>USITC!G124</f>
        <v>31129310</v>
      </c>
      <c r="D127" s="28">
        <f>USITC!F124</f>
        <v>2241103466</v>
      </c>
      <c r="E127" s="30">
        <f t="shared" si="1"/>
        <v>1.3890170834263482</v>
      </c>
      <c r="F127" s="62"/>
      <c r="G127" s="30"/>
      <c r="H127" s="30"/>
      <c r="I127" s="30"/>
      <c r="J127" s="30"/>
    </row>
    <row r="128" spans="1:10" x14ac:dyDescent="0.35">
      <c r="A128" s="32">
        <v>42004</v>
      </c>
      <c r="B128" s="32" t="s">
        <v>264</v>
      </c>
      <c r="C128" s="28">
        <f>USITC!G125</f>
        <v>32492412</v>
      </c>
      <c r="D128" s="28">
        <f>USITC!F125</f>
        <v>2324939560</v>
      </c>
      <c r="E128" s="30">
        <f t="shared" si="1"/>
        <v>1.3975594273082952</v>
      </c>
      <c r="F128" s="62"/>
      <c r="G128" s="30"/>
      <c r="H128" s="30"/>
      <c r="I128" s="30"/>
      <c r="J128" s="30"/>
    </row>
    <row r="129" spans="1:36" x14ac:dyDescent="0.35">
      <c r="A129" s="32">
        <v>42369</v>
      </c>
      <c r="B129" t="s">
        <v>265</v>
      </c>
      <c r="C129" s="28">
        <f>USITC!G126</f>
        <v>33850362</v>
      </c>
      <c r="D129" s="28">
        <f>USITC!F126</f>
        <v>2227237310</v>
      </c>
      <c r="E129" s="30">
        <f t="shared" si="1"/>
        <v>1.5198363393077319</v>
      </c>
      <c r="F129" s="62"/>
      <c r="G129" s="30"/>
      <c r="H129" s="30"/>
      <c r="I129" s="30"/>
      <c r="J129" s="30"/>
    </row>
    <row r="130" spans="1:36" x14ac:dyDescent="0.35">
      <c r="A130" s="32">
        <v>42735</v>
      </c>
      <c r="B130" s="32" t="s">
        <v>266</v>
      </c>
      <c r="C130" s="28">
        <f>USITC!G127</f>
        <v>32231338</v>
      </c>
      <c r="D130" s="28">
        <f>USITC!F127</f>
        <v>2172182624</v>
      </c>
      <c r="E130" s="30">
        <f t="shared" si="1"/>
        <v>1.4838226603915601</v>
      </c>
      <c r="F130" s="62"/>
      <c r="G130" s="30"/>
      <c r="H130" s="30"/>
      <c r="I130" s="30"/>
      <c r="J130" s="30"/>
    </row>
    <row r="131" spans="1:36" x14ac:dyDescent="0.35">
      <c r="A131" s="32">
        <v>43100</v>
      </c>
      <c r="B131" t="s">
        <v>267</v>
      </c>
      <c r="C131" s="28">
        <f>USITC!G128</f>
        <v>32941345</v>
      </c>
      <c r="D131" s="28">
        <f>USITC!F128</f>
        <v>2327152803</v>
      </c>
      <c r="E131" s="30">
        <f t="shared" si="1"/>
        <v>1.415521359729123</v>
      </c>
      <c r="F131" s="62"/>
      <c r="G131" s="30"/>
      <c r="H131" s="30"/>
      <c r="I131" s="30"/>
      <c r="J131" s="30"/>
    </row>
    <row r="132" spans="1:36" x14ac:dyDescent="0.35">
      <c r="A132" s="32">
        <v>43465</v>
      </c>
      <c r="B132" s="32" t="s">
        <v>268</v>
      </c>
      <c r="C132" s="28">
        <f>USITC!G129</f>
        <v>46419660</v>
      </c>
      <c r="D132" s="28">
        <f>USITC!F129</f>
        <v>2547786703</v>
      </c>
      <c r="E132" s="30">
        <f t="shared" si="1"/>
        <v>1.8219602114000044</v>
      </c>
      <c r="F132" s="62"/>
      <c r="G132" s="30"/>
      <c r="H132" s="30"/>
      <c r="I132" s="30"/>
      <c r="J132" s="30"/>
    </row>
    <row r="133" spans="1:36" x14ac:dyDescent="0.35">
      <c r="A133" s="32">
        <v>43830</v>
      </c>
      <c r="B133" t="s">
        <v>269</v>
      </c>
      <c r="C133" s="28">
        <f>USITC!G130</f>
        <v>66824831</v>
      </c>
      <c r="D133" s="28">
        <f>USITC!F130</f>
        <v>2497787925</v>
      </c>
      <c r="E133" s="30">
        <f t="shared" ref="E133:E138" si="2">(C133/D133)*100</f>
        <v>2.6753604792128218</v>
      </c>
      <c r="F133" s="62"/>
      <c r="G133" s="30"/>
      <c r="H133" s="30"/>
      <c r="I133" s="30"/>
      <c r="J133" s="30"/>
    </row>
    <row r="134" spans="1:36" x14ac:dyDescent="0.35">
      <c r="A134" s="32">
        <v>44196</v>
      </c>
      <c r="B134" s="32" t="s">
        <v>270</v>
      </c>
      <c r="C134" s="28">
        <f>USITC!G131</f>
        <v>64969722</v>
      </c>
      <c r="D134" s="28">
        <f>USITC!F131</f>
        <v>2336047484</v>
      </c>
      <c r="E134" s="30">
        <f t="shared" si="2"/>
        <v>2.7811815660849812</v>
      </c>
      <c r="F134" s="62"/>
      <c r="G134" s="30"/>
      <c r="H134" s="30"/>
      <c r="I134" s="30"/>
      <c r="J134" s="30"/>
    </row>
    <row r="135" spans="1:36" x14ac:dyDescent="0.35">
      <c r="A135" s="32">
        <v>44561</v>
      </c>
      <c r="B135" t="s">
        <v>271</v>
      </c>
      <c r="C135" s="28">
        <f>USITC!G132</f>
        <v>84503545</v>
      </c>
      <c r="D135" s="28">
        <f>USITC!F132</f>
        <v>2824392803</v>
      </c>
      <c r="E135" s="30">
        <f t="shared" si="2"/>
        <v>2.9919190032718692</v>
      </c>
      <c r="F135" s="62"/>
      <c r="G135" s="30"/>
      <c r="H135" s="30"/>
      <c r="I135" s="30"/>
      <c r="J135" s="30"/>
    </row>
    <row r="136" spans="1:36" x14ac:dyDescent="0.35">
      <c r="A136" s="32">
        <v>44926</v>
      </c>
      <c r="B136" s="32" t="s">
        <v>272</v>
      </c>
      <c r="C136" s="29">
        <f>'World (USA CB)'!G4/1000</f>
        <v>89815671.459000006</v>
      </c>
      <c r="D136" s="29">
        <f>'World (USA CB)'!F4/1000</f>
        <v>3239872717.0440001</v>
      </c>
      <c r="E136" s="30">
        <f t="shared" si="2"/>
        <v>2.772197530677877</v>
      </c>
      <c r="F136" s="62"/>
      <c r="G136" s="30"/>
      <c r="H136" s="30"/>
      <c r="I136" s="30"/>
      <c r="J136" s="30"/>
    </row>
    <row r="137" spans="1:36" x14ac:dyDescent="0.35">
      <c r="A137" s="32">
        <v>45291</v>
      </c>
      <c r="B137" t="s">
        <v>273</v>
      </c>
      <c r="C137" s="29">
        <f>'World (USA CB)'!G5/1000</f>
        <v>72271716.141000003</v>
      </c>
      <c r="D137" s="29">
        <f>'World (USA CB)'!F5/1000</f>
        <v>3080170295.1220002</v>
      </c>
      <c r="E137" s="30">
        <f t="shared" si="2"/>
        <v>2.3463545588844608</v>
      </c>
      <c r="F137" s="62"/>
      <c r="G137" s="30"/>
      <c r="H137" s="30"/>
      <c r="I137" s="30"/>
      <c r="J137" s="30"/>
    </row>
    <row r="138" spans="1:36" x14ac:dyDescent="0.35">
      <c r="A138" s="32">
        <v>45657</v>
      </c>
      <c r="B138" s="32" t="s">
        <v>274</v>
      </c>
      <c r="C138" s="29">
        <f>'World (USA CB)'!G6/1000</f>
        <v>76328225.641000003</v>
      </c>
      <c r="D138" s="29">
        <f>'World (USA CB)'!F6/1000</f>
        <v>3267388705.9879999</v>
      </c>
      <c r="E138" s="30">
        <f t="shared" si="2"/>
        <v>2.336061990454843</v>
      </c>
      <c r="F138" s="62"/>
      <c r="G138" s="30"/>
      <c r="H138" s="30"/>
      <c r="I138" s="30"/>
      <c r="J138" s="30"/>
      <c r="K138" s="23"/>
      <c r="L138" s="23"/>
      <c r="M138" s="23"/>
      <c r="N138" s="23"/>
      <c r="O138" s="23"/>
      <c r="P138" s="23"/>
      <c r="Q138" s="23"/>
      <c r="R138" s="59"/>
    </row>
    <row r="139" spans="1:36" x14ac:dyDescent="0.35">
      <c r="A139" s="32">
        <v>46022</v>
      </c>
      <c r="B139" t="s">
        <v>275</v>
      </c>
      <c r="C139" s="28">
        <f>C138-SUM(Canada_2024!$G$2,China_2024!$G$2,Mexico_2024!$G$2)/1000+SUM(Canada_2024!$M$104,China_2024!$O$2,Mexico_2024!$L$104)/1000</f>
        <v>328701810.94840002</v>
      </c>
      <c r="D139" s="29">
        <v>3267388705.9879999</v>
      </c>
      <c r="G139" s="24">
        <f>SUM($S$139,$AE$139:$AF$139,$X$139:$Y$139)</f>
        <v>5.8052992791790805</v>
      </c>
      <c r="H139" s="24">
        <f>SUM($S$139,$AE$139:$AF$139,$X$139:$Y$139,$AA$139)</f>
        <v>7.6467495414935698</v>
      </c>
      <c r="I139" s="24">
        <f>SUM($S$139,$AG$139:$AH$139,$X$139:$Y$139)</f>
        <v>8.5250609549261593</v>
      </c>
      <c r="J139" s="24">
        <f>SUM($S$139,$AG$139:$AH$139,$X$139:$Y$139,$AA$139)</f>
        <v>10.366511217240648</v>
      </c>
      <c r="K139" s="31">
        <f>100*C139/D139</f>
        <v>10.060076731795107</v>
      </c>
      <c r="L139" s="31">
        <f>SUM(S139:AA139)-SUM(U139,W139,Z139)</f>
        <v>11.952937657582893</v>
      </c>
      <c r="M139" s="31">
        <f>Summary_Final!F138</f>
        <v>11.477765306638034</v>
      </c>
      <c r="N139" s="31">
        <f>SUM(S139:Y139,AA139)</f>
        <v>13.37062623242582</v>
      </c>
      <c r="O139" s="31">
        <f>Summary_Final!G138</f>
        <v>16.337931167405479</v>
      </c>
      <c r="P139" s="31">
        <f>SUM(S139:AA139)</f>
        <v>18.270626232425819</v>
      </c>
      <c r="Q139" s="31">
        <f>SUM(J139,AI139:AJ139)</f>
        <v>26.23788630941042</v>
      </c>
      <c r="R139" s="60"/>
      <c r="S139" s="31">
        <f>(C138/D139)*100</f>
        <v>2.336061990454843</v>
      </c>
      <c r="T139" s="31">
        <f>((Canada_2024!$M$104/1000)/'Summary_Final (ex_auto MCA) V2'!$D$139)*100</f>
        <v>2.2051579927452507</v>
      </c>
      <c r="U139" s="31">
        <f>Summary_Final!I138-T139</f>
        <v>0.39203148616891381</v>
      </c>
      <c r="V139" s="31">
        <f>((Mexico_2024!$L$104/1000)/'Summary_Final (ex_auto MCA) V2'!$D$139)*100</f>
        <v>2.8834283142862778</v>
      </c>
      <c r="W139" s="31">
        <f>Summary_Final!J138-'Summary_Final (ex_auto MCA) V2'!V139</f>
        <v>1.025657088674012</v>
      </c>
      <c r="X139" s="31">
        <f>((China_2024!$R$2/1000)/$D$139)*100</f>
        <v>1.3434195488910177</v>
      </c>
      <c r="Y139" s="31">
        <f>((China_2024!$S$2/1000)/$D$139)*100</f>
        <v>1.3434195488910161</v>
      </c>
      <c r="Z139" s="31">
        <v>4.9000000000000004</v>
      </c>
      <c r="AA139" s="31">
        <f>SUM(AB139:AC139)</f>
        <v>1.8414502623144888</v>
      </c>
      <c r="AB139" s="31">
        <f>((REPORT_Aluminum!T8/1000)/Summary_Final!$D$138)*100</f>
        <v>1.0735373520823093</v>
      </c>
      <c r="AC139" s="31">
        <f>((REPORT_Steel!T8/1000)/Summary_Final!$D$138)*100</f>
        <v>0.76791291023217945</v>
      </c>
      <c r="AD139" s="31">
        <f>((REPORT_Auto!O8/1000)/Summary_Final!$D$138)*100</f>
        <v>3.7477522909222469</v>
      </c>
      <c r="AE139" s="31">
        <f>((Canada_2024!P2/1000)/Summary_Final!$D$138)*100</f>
        <v>0.35632637834345138</v>
      </c>
      <c r="AF139" s="31">
        <f>((Mexico_2024!P2/1000)/Summary_Final!$D$138)*100</f>
        <v>0.42607181259875271</v>
      </c>
      <c r="AG139" s="31">
        <f>((Canada_2024!S2/1000)/Summary_Final!$D$138)*100</f>
        <v>1.522445024330469</v>
      </c>
      <c r="AH139" s="31">
        <f>((Mexico_2024!S2/1000)/Summary_Final!$D$138)*100</f>
        <v>1.9797148423588133</v>
      </c>
      <c r="AI139" s="24">
        <f>'[1]Imports - country'!$N$2</f>
        <v>14.066948033140926</v>
      </c>
      <c r="AJ139" s="24">
        <f>100*([1]Auto!$K$5/1000)/D139</f>
        <v>1.804427059028848</v>
      </c>
    </row>
  </sheetData>
  <mergeCells count="2">
    <mergeCell ref="C1:E1"/>
    <mergeCell ref="S1:Y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49CF0-188E-4801-95B0-AF9215A599E4}">
  <dimension ref="A1:S104"/>
  <sheetViews>
    <sheetView zoomScaleNormal="100" workbookViewId="0">
      <selection activeCell="S2" sqref="S2"/>
    </sheetView>
  </sheetViews>
  <sheetFormatPr baseColWidth="10" defaultRowHeight="14.5" x14ac:dyDescent="0.35"/>
  <cols>
    <col min="1" max="1" width="52.26953125" bestFit="1" customWidth="1"/>
    <col min="2" max="2" width="14.81640625" bestFit="1" customWidth="1"/>
    <col min="3" max="3" width="9.453125" bestFit="1" customWidth="1"/>
    <col min="4" max="4" width="23" bestFit="1" customWidth="1"/>
    <col min="5" max="5" width="12" bestFit="1" customWidth="1"/>
    <col min="6" max="6" width="14.81640625" bestFit="1" customWidth="1"/>
    <col min="7" max="7" width="15.54296875" bestFit="1" customWidth="1"/>
    <col min="8" max="8" width="26" bestFit="1" customWidth="1"/>
    <col min="9" max="9" width="12" bestFit="1" customWidth="1"/>
    <col min="11" max="11" width="12" bestFit="1" customWidth="1"/>
    <col min="12" max="12" width="19.54296875" customWidth="1"/>
    <col min="15" max="15" width="22.1796875" customWidth="1"/>
    <col min="18" max="18" width="16.08984375" bestFit="1" customWidth="1"/>
    <col min="19" max="19" width="18.26953125" customWidth="1"/>
  </cols>
  <sheetData>
    <row r="1" spans="1:19" x14ac:dyDescent="0.35">
      <c r="B1" s="18" t="s">
        <v>1</v>
      </c>
      <c r="C1" s="19" t="s">
        <v>6</v>
      </c>
      <c r="D1" s="18" t="s">
        <v>128</v>
      </c>
      <c r="E1" s="18" t="s">
        <v>6</v>
      </c>
      <c r="F1" s="18" t="s">
        <v>126</v>
      </c>
      <c r="G1" s="18" t="s">
        <v>125</v>
      </c>
      <c r="H1" s="70" t="s">
        <v>756</v>
      </c>
      <c r="I1" s="18" t="s">
        <v>7</v>
      </c>
      <c r="J1" s="18" t="s">
        <v>5</v>
      </c>
      <c r="L1" s="27" t="s">
        <v>129</v>
      </c>
      <c r="M1" s="27" t="s">
        <v>130</v>
      </c>
      <c r="O1" s="27" t="s">
        <v>745</v>
      </c>
      <c r="P1" s="27" t="s">
        <v>130</v>
      </c>
      <c r="R1" s="27" t="s">
        <v>129</v>
      </c>
      <c r="S1" s="27" t="s">
        <v>130</v>
      </c>
    </row>
    <row r="2" spans="1:19" x14ac:dyDescent="0.35">
      <c r="A2" s="13" t="s">
        <v>23</v>
      </c>
      <c r="B2" s="14">
        <f>F2-D2</f>
        <v>455214370718</v>
      </c>
      <c r="C2" s="25">
        <f>100*B2/F2</f>
        <v>89.989884759088284</v>
      </c>
      <c r="D2" s="14">
        <f>'REPORT_CN+CH+MX+EU'!I5</f>
        <v>50636227865</v>
      </c>
      <c r="E2" s="25">
        <f>100*D2/F2</f>
        <v>10.010115240911711</v>
      </c>
      <c r="F2" s="14">
        <f>'REPORT_CN+CH+MX+EU'!H5</f>
        <v>505850598583</v>
      </c>
      <c r="G2" s="14">
        <f>'REPORT_CN+CH+MX+EU'!J5</f>
        <v>1262365318</v>
      </c>
      <c r="H2" s="14">
        <f>'REPORT_by rate (USMCA)'!G9</f>
        <v>247110681903</v>
      </c>
      <c r="I2" s="24">
        <f t="shared" ref="I2:I33" si="0">100*G2/D2</f>
        <v>2.4930082101801916</v>
      </c>
      <c r="J2" s="26">
        <f t="shared" ref="J2:J33" si="1">100*G2/F2</f>
        <v>0.24955299480442761</v>
      </c>
      <c r="L2" s="24">
        <f>100*M2/F2</f>
        <v>25.249552994804429</v>
      </c>
      <c r="M2">
        <f>SUM(M3:M100)</f>
        <v>127725014963.75</v>
      </c>
      <c r="O2" s="24">
        <f>I2+25</f>
        <v>27.493008210180193</v>
      </c>
      <c r="P2" s="28">
        <f>SUM(P3:P100)</f>
        <v>13921422284.25</v>
      </c>
      <c r="R2" s="24">
        <f>100*S2/F2</f>
        <v>12.787368316099064</v>
      </c>
      <c r="S2" s="28">
        <f>SUM(S3:S100)</f>
        <v>64684979170</v>
      </c>
    </row>
    <row r="3" spans="1:19" x14ac:dyDescent="0.35">
      <c r="A3" s="13" t="s">
        <v>24</v>
      </c>
      <c r="B3" s="14">
        <f t="shared" ref="B3:B66" si="2">F3-D3</f>
        <v>1310505027</v>
      </c>
      <c r="C3" s="25">
        <f t="shared" ref="C3:C66" si="3">100*B3/F3</f>
        <v>99.948564629602259</v>
      </c>
      <c r="D3" s="14">
        <f>'REPORT_CN+CH+MX+EU'!I6</f>
        <v>674410</v>
      </c>
      <c r="E3" s="25">
        <f t="shared" ref="E3:E66" si="4">100*D3/F3</f>
        <v>5.1435370397743659E-2</v>
      </c>
      <c r="F3" s="14">
        <f>'REPORT_CN+CH+MX+EU'!H6</f>
        <v>1311179437</v>
      </c>
      <c r="G3" s="14">
        <f>'REPORT_CN+CH+MX+EU'!J6</f>
        <v>1455</v>
      </c>
      <c r="H3" s="14">
        <f>'REPORT_by rate (USMCA)'!G10</f>
        <v>1303203039</v>
      </c>
      <c r="I3" s="24">
        <f t="shared" si="0"/>
        <v>0.21574413190788985</v>
      </c>
      <c r="J3" s="26">
        <f t="shared" si="1"/>
        <v>1.1096879335821982E-4</v>
      </c>
      <c r="L3" s="24">
        <f>J3+25</f>
        <v>25.000110968793358</v>
      </c>
      <c r="M3">
        <f t="shared" ref="M3:M34" si="5">L3%*F3</f>
        <v>327796314.25</v>
      </c>
      <c r="O3" s="24">
        <f>IFERROR(I3+25,0)</f>
        <v>25.21574413190789</v>
      </c>
      <c r="P3" s="28">
        <f t="shared" ref="P3:P34" si="6">D3*O3%</f>
        <v>170057.5</v>
      </c>
      <c r="R3" s="24">
        <v>25</v>
      </c>
      <c r="S3" s="28">
        <f>R3%*(F3-H3)</f>
        <v>1994099.5</v>
      </c>
    </row>
    <row r="4" spans="1:19" x14ac:dyDescent="0.35">
      <c r="A4" s="13" t="s">
        <v>25</v>
      </c>
      <c r="B4" s="14">
        <f t="shared" si="2"/>
        <v>2073218846</v>
      </c>
      <c r="C4" s="25">
        <f t="shared" si="3"/>
        <v>99.98987802193642</v>
      </c>
      <c r="D4" s="14">
        <f>'REPORT_CN+CH+MX+EU'!I7</f>
        <v>209872</v>
      </c>
      <c r="E4" s="25">
        <f t="shared" si="4"/>
        <v>1.0121978063583472E-2</v>
      </c>
      <c r="F4" s="14">
        <f>'REPORT_CN+CH+MX+EU'!H7</f>
        <v>2073428718</v>
      </c>
      <c r="G4" s="14">
        <f>'REPORT_CN+CH+MX+EU'!J7</f>
        <v>1667</v>
      </c>
      <c r="H4" s="14">
        <f>'REPORT_by rate (USMCA)'!G11</f>
        <v>1784001296</v>
      </c>
      <c r="I4" s="24">
        <f t="shared" si="0"/>
        <v>0.79429366470991847</v>
      </c>
      <c r="J4" s="26">
        <f t="shared" si="1"/>
        <v>8.039823050237119E-5</v>
      </c>
      <c r="L4" s="24">
        <f t="shared" ref="L4:L67" si="7">J4+25</f>
        <v>25.000080398230502</v>
      </c>
      <c r="M4">
        <f t="shared" si="5"/>
        <v>518358846.49999994</v>
      </c>
      <c r="O4" s="24">
        <f t="shared" ref="O4:O67" si="8">IFERROR(I4+25,0)</f>
        <v>25.794293664709919</v>
      </c>
      <c r="P4" s="28">
        <f t="shared" si="6"/>
        <v>54134.999999999993</v>
      </c>
      <c r="R4" s="24">
        <v>25</v>
      </c>
      <c r="S4" s="28">
        <f t="shared" ref="S4:S67" si="9">R4%*(F4-H4)</f>
        <v>72356855.5</v>
      </c>
    </row>
    <row r="5" spans="1:19" x14ac:dyDescent="0.35">
      <c r="A5" s="13" t="s">
        <v>26</v>
      </c>
      <c r="B5" s="14">
        <f t="shared" si="2"/>
        <v>454637862</v>
      </c>
      <c r="C5" s="25">
        <f t="shared" si="3"/>
        <v>100</v>
      </c>
      <c r="D5" s="14">
        <f>'REPORT_CN+CH+MX+EU'!I8</f>
        <v>0</v>
      </c>
      <c r="E5" s="25">
        <f t="shared" si="4"/>
        <v>0</v>
      </c>
      <c r="F5" s="14">
        <f>'REPORT_CN+CH+MX+EU'!H8</f>
        <v>454637862</v>
      </c>
      <c r="G5" s="14">
        <f>'REPORT_CN+CH+MX+EU'!J8</f>
        <v>0</v>
      </c>
      <c r="H5" s="14">
        <f>'REPORT_by rate (USMCA)'!G12</f>
        <v>4411210</v>
      </c>
      <c r="I5" s="24" t="e">
        <f t="shared" si="0"/>
        <v>#DIV/0!</v>
      </c>
      <c r="J5" s="26">
        <f t="shared" si="1"/>
        <v>0</v>
      </c>
      <c r="L5" s="24">
        <f t="shared" si="7"/>
        <v>25</v>
      </c>
      <c r="M5">
        <f t="shared" si="5"/>
        <v>113659465.5</v>
      </c>
      <c r="O5" s="24">
        <f t="shared" si="8"/>
        <v>0</v>
      </c>
      <c r="P5" s="28">
        <f t="shared" si="6"/>
        <v>0</v>
      </c>
      <c r="R5" s="24">
        <v>25</v>
      </c>
      <c r="S5" s="28">
        <f t="shared" si="9"/>
        <v>112556663</v>
      </c>
    </row>
    <row r="6" spans="1:19" x14ac:dyDescent="0.35">
      <c r="A6" s="13" t="s">
        <v>27</v>
      </c>
      <c r="B6" s="14">
        <f t="shared" si="2"/>
        <v>225107550</v>
      </c>
      <c r="C6" s="25">
        <f t="shared" si="3"/>
        <v>96.903370472453261</v>
      </c>
      <c r="D6" s="14">
        <f>'REPORT_CN+CH+MX+EU'!I9</f>
        <v>7193503</v>
      </c>
      <c r="E6" s="25">
        <f t="shared" si="4"/>
        <v>3.0966295275467393</v>
      </c>
      <c r="F6" s="14">
        <f>'REPORT_CN+CH+MX+EU'!H9</f>
        <v>232301053</v>
      </c>
      <c r="G6" s="14">
        <f>'REPORT_CN+CH+MX+EU'!J9</f>
        <v>2190081</v>
      </c>
      <c r="H6" s="14">
        <f>'REPORT_by rate (USMCA)'!G13</f>
        <v>225105350</v>
      </c>
      <c r="I6" s="24">
        <f t="shared" si="0"/>
        <v>30.44526428917872</v>
      </c>
      <c r="J6" s="26">
        <f t="shared" si="1"/>
        <v>0.94277704371835114</v>
      </c>
      <c r="L6" s="24">
        <f t="shared" si="7"/>
        <v>25.942777043718351</v>
      </c>
      <c r="M6">
        <f t="shared" si="5"/>
        <v>60265344.25</v>
      </c>
      <c r="O6" s="24">
        <f t="shared" si="8"/>
        <v>55.445264289178724</v>
      </c>
      <c r="P6" s="28">
        <f t="shared" si="6"/>
        <v>3988456.75</v>
      </c>
      <c r="R6" s="24">
        <v>25</v>
      </c>
      <c r="S6" s="28">
        <f t="shared" si="9"/>
        <v>1798925.75</v>
      </c>
    </row>
    <row r="7" spans="1:19" x14ac:dyDescent="0.35">
      <c r="A7" s="13" t="s">
        <v>28</v>
      </c>
      <c r="B7" s="14">
        <f t="shared" si="2"/>
        <v>72667496</v>
      </c>
      <c r="C7" s="25">
        <f t="shared" si="3"/>
        <v>99.997027645211361</v>
      </c>
      <c r="D7" s="14">
        <f>'REPORT_CN+CH+MX+EU'!I10</f>
        <v>2160</v>
      </c>
      <c r="E7" s="25">
        <f t="shared" si="4"/>
        <v>2.9723547886341996E-3</v>
      </c>
      <c r="F7" s="14">
        <f>'REPORT_CN+CH+MX+EU'!H10</f>
        <v>72669656</v>
      </c>
      <c r="G7" s="14">
        <f>'REPORT_CN+CH+MX+EU'!J10</f>
        <v>24</v>
      </c>
      <c r="H7" s="14">
        <f>'REPORT_by rate (USMCA)'!G14</f>
        <v>1568564</v>
      </c>
      <c r="I7" s="24">
        <f t="shared" si="0"/>
        <v>1.1111111111111112</v>
      </c>
      <c r="J7" s="26">
        <f t="shared" si="1"/>
        <v>3.3026164318157773E-5</v>
      </c>
      <c r="L7" s="24">
        <f t="shared" si="7"/>
        <v>25.000033026164317</v>
      </c>
      <c r="M7">
        <f t="shared" si="5"/>
        <v>18167437.999999996</v>
      </c>
      <c r="O7" s="24">
        <f t="shared" si="8"/>
        <v>26.111111111111111</v>
      </c>
      <c r="P7" s="28">
        <f t="shared" si="6"/>
        <v>564</v>
      </c>
      <c r="R7" s="24">
        <v>25</v>
      </c>
      <c r="S7" s="28">
        <f t="shared" si="9"/>
        <v>17775273</v>
      </c>
    </row>
    <row r="8" spans="1:19" x14ac:dyDescent="0.35">
      <c r="A8" s="13" t="s">
        <v>29</v>
      </c>
      <c r="B8" s="14">
        <f t="shared" si="2"/>
        <v>90030156</v>
      </c>
      <c r="C8" s="25">
        <f t="shared" si="3"/>
        <v>99.595968298469046</v>
      </c>
      <c r="D8" s="14">
        <f>'REPORT_CN+CH+MX+EU'!I11</f>
        <v>365226</v>
      </c>
      <c r="E8" s="25">
        <f t="shared" si="4"/>
        <v>0.4040317015309477</v>
      </c>
      <c r="F8" s="14">
        <f>'REPORT_CN+CH+MX+EU'!H11</f>
        <v>90395382</v>
      </c>
      <c r="G8" s="14">
        <f>'REPORT_CN+CH+MX+EU'!J11</f>
        <v>20658</v>
      </c>
      <c r="H8" s="14">
        <f>'REPORT_by rate (USMCA)'!G15</f>
        <v>65492304</v>
      </c>
      <c r="I8" s="24">
        <f t="shared" si="0"/>
        <v>5.6562238175814423</v>
      </c>
      <c r="J8" s="26">
        <f t="shared" si="1"/>
        <v>2.2852937332573028E-2</v>
      </c>
      <c r="L8" s="24">
        <f t="shared" si="7"/>
        <v>25.022852937332573</v>
      </c>
      <c r="M8">
        <f t="shared" si="5"/>
        <v>22619503.5</v>
      </c>
      <c r="O8" s="24">
        <f t="shared" si="8"/>
        <v>30.656223817581441</v>
      </c>
      <c r="P8" s="28">
        <f t="shared" si="6"/>
        <v>111964.49999999999</v>
      </c>
      <c r="R8" s="24">
        <v>25</v>
      </c>
      <c r="S8" s="28">
        <f t="shared" si="9"/>
        <v>6225769.5</v>
      </c>
    </row>
    <row r="9" spans="1:19" x14ac:dyDescent="0.35">
      <c r="A9" s="13" t="s">
        <v>30</v>
      </c>
      <c r="B9" s="14">
        <f t="shared" si="2"/>
        <v>9910592668</v>
      </c>
      <c r="C9" s="25">
        <f t="shared" si="3"/>
        <v>99.975571506965167</v>
      </c>
      <c r="D9" s="14">
        <f>'REPORT_CN+CH+MX+EU'!I12</f>
        <v>2421600</v>
      </c>
      <c r="E9" s="25">
        <f t="shared" si="4"/>
        <v>2.4428493034829152E-2</v>
      </c>
      <c r="F9" s="14">
        <f>'REPORT_CN+CH+MX+EU'!H12</f>
        <v>9913014268</v>
      </c>
      <c r="G9" s="14">
        <f>'REPORT_CN+CH+MX+EU'!J12</f>
        <v>141302</v>
      </c>
      <c r="H9" s="14">
        <f>'REPORT_by rate (USMCA)'!G16</f>
        <v>9906084494</v>
      </c>
      <c r="I9" s="24">
        <f t="shared" si="0"/>
        <v>5.8350677238189625</v>
      </c>
      <c r="J9" s="26">
        <f t="shared" si="1"/>
        <v>1.4254191124906791E-3</v>
      </c>
      <c r="L9" s="24">
        <f t="shared" si="7"/>
        <v>25.00142541911249</v>
      </c>
      <c r="M9">
        <f t="shared" si="5"/>
        <v>2478394869</v>
      </c>
      <c r="O9" s="24">
        <f t="shared" si="8"/>
        <v>30.835067723818963</v>
      </c>
      <c r="P9" s="28">
        <f t="shared" si="6"/>
        <v>746702.00000000012</v>
      </c>
      <c r="R9" s="24">
        <v>25</v>
      </c>
      <c r="S9" s="28">
        <f t="shared" si="9"/>
        <v>1732443.5</v>
      </c>
    </row>
    <row r="10" spans="1:19" x14ac:dyDescent="0.35">
      <c r="A10" s="13" t="s">
        <v>31</v>
      </c>
      <c r="B10" s="14">
        <f t="shared" si="2"/>
        <v>10756756343</v>
      </c>
      <c r="C10" s="25">
        <f t="shared" si="3"/>
        <v>99.957941648140348</v>
      </c>
      <c r="D10" s="14">
        <f>'REPORT_CN+CH+MX+EU'!I13</f>
        <v>4526018</v>
      </c>
      <c r="E10" s="25">
        <f t="shared" si="4"/>
        <v>4.2058351859651573E-2</v>
      </c>
      <c r="F10" s="14">
        <f>'REPORT_CN+CH+MX+EU'!H13</f>
        <v>10761282361</v>
      </c>
      <c r="G10" s="14">
        <f>'REPORT_CN+CH+MX+EU'!J13</f>
        <v>450451</v>
      </c>
      <c r="H10" s="14">
        <f>'REPORT_by rate (USMCA)'!G17</f>
        <v>8731241000</v>
      </c>
      <c r="I10" s="24">
        <f t="shared" si="0"/>
        <v>9.9524791991547534</v>
      </c>
      <c r="J10" s="26">
        <f t="shared" si="1"/>
        <v>4.1858487203391389E-3</v>
      </c>
      <c r="L10" s="24">
        <f t="shared" si="7"/>
        <v>25.00418584872034</v>
      </c>
      <c r="M10">
        <f t="shared" si="5"/>
        <v>2690771041.25</v>
      </c>
      <c r="O10" s="24">
        <f t="shared" si="8"/>
        <v>34.952479199154752</v>
      </c>
      <c r="P10" s="28">
        <f t="shared" si="6"/>
        <v>1581955.5</v>
      </c>
      <c r="R10" s="24">
        <v>25</v>
      </c>
      <c r="S10" s="28">
        <f t="shared" si="9"/>
        <v>507510340.25</v>
      </c>
    </row>
    <row r="11" spans="1:19" x14ac:dyDescent="0.35">
      <c r="A11" s="13" t="s">
        <v>32</v>
      </c>
      <c r="B11" s="14">
        <f t="shared" si="2"/>
        <v>515369416</v>
      </c>
      <c r="C11" s="25">
        <f t="shared" si="3"/>
        <v>99.930105078165099</v>
      </c>
      <c r="D11" s="14">
        <f>'REPORT_CN+CH+MX+EU'!I14</f>
        <v>360469</v>
      </c>
      <c r="E11" s="25">
        <f t="shared" si="4"/>
        <v>6.9894921834905879E-2</v>
      </c>
      <c r="F11" s="14">
        <f>'REPORT_CN+CH+MX+EU'!H14</f>
        <v>515729885</v>
      </c>
      <c r="G11" s="14">
        <f>'REPORT_CN+CH+MX+EU'!J14</f>
        <v>19376</v>
      </c>
      <c r="H11" s="14">
        <f>'REPORT_by rate (USMCA)'!G18</f>
        <v>123809249</v>
      </c>
      <c r="I11" s="24">
        <f t="shared" si="0"/>
        <v>5.3752195056995191</v>
      </c>
      <c r="J11" s="26">
        <f t="shared" si="1"/>
        <v>3.7570054719632934E-3</v>
      </c>
      <c r="L11" s="24">
        <f t="shared" si="7"/>
        <v>25.003757005471964</v>
      </c>
      <c r="M11">
        <f t="shared" si="5"/>
        <v>128951847.25000001</v>
      </c>
      <c r="O11" s="24">
        <f t="shared" si="8"/>
        <v>30.375219505699519</v>
      </c>
      <c r="P11" s="28">
        <f t="shared" si="6"/>
        <v>109493.25</v>
      </c>
      <c r="R11" s="24">
        <v>25</v>
      </c>
      <c r="S11" s="28">
        <f t="shared" si="9"/>
        <v>97980159</v>
      </c>
    </row>
    <row r="12" spans="1:19" x14ac:dyDescent="0.35">
      <c r="A12" s="13" t="s">
        <v>33</v>
      </c>
      <c r="B12" s="14">
        <f t="shared" si="2"/>
        <v>23122344</v>
      </c>
      <c r="C12" s="25">
        <f t="shared" si="3"/>
        <v>99.747382576079971</v>
      </c>
      <c r="D12" s="14">
        <f>'REPORT_CN+CH+MX+EU'!I15</f>
        <v>58559</v>
      </c>
      <c r="E12" s="25">
        <f t="shared" si="4"/>
        <v>0.2526174239200259</v>
      </c>
      <c r="F12" s="14">
        <f>'REPORT_CN+CH+MX+EU'!H15</f>
        <v>23180903</v>
      </c>
      <c r="G12" s="14">
        <f>'REPORT_CN+CH+MX+EU'!J15</f>
        <v>456</v>
      </c>
      <c r="H12" s="14">
        <f>'REPORT_by rate (USMCA)'!G19</f>
        <v>22591755</v>
      </c>
      <c r="I12" s="24">
        <f t="shared" si="0"/>
        <v>0.77870182209395655</v>
      </c>
      <c r="J12" s="26">
        <f t="shared" si="1"/>
        <v>1.967136482992056E-3</v>
      </c>
      <c r="L12" s="24">
        <f t="shared" si="7"/>
        <v>25.001967136482993</v>
      </c>
      <c r="M12">
        <f t="shared" si="5"/>
        <v>5795681.7500000009</v>
      </c>
      <c r="O12" s="24">
        <f t="shared" si="8"/>
        <v>25.778701822093957</v>
      </c>
      <c r="P12" s="28">
        <f t="shared" si="6"/>
        <v>15095.75</v>
      </c>
      <c r="R12" s="24">
        <v>25</v>
      </c>
      <c r="S12" s="28">
        <f t="shared" si="9"/>
        <v>147287</v>
      </c>
    </row>
    <row r="13" spans="1:19" x14ac:dyDescent="0.35">
      <c r="A13" s="13" t="s">
        <v>34</v>
      </c>
      <c r="B13" s="14">
        <f t="shared" si="2"/>
        <v>280844251</v>
      </c>
      <c r="C13" s="25">
        <f t="shared" si="3"/>
        <v>99.789715651476897</v>
      </c>
      <c r="D13" s="14">
        <f>'REPORT_CN+CH+MX+EU'!I16</f>
        <v>591816</v>
      </c>
      <c r="E13" s="25">
        <f t="shared" si="4"/>
        <v>0.21028434852310524</v>
      </c>
      <c r="F13" s="14">
        <f>'REPORT_CN+CH+MX+EU'!H16</f>
        <v>281436067</v>
      </c>
      <c r="G13" s="14">
        <f>'REPORT_CN+CH+MX+EU'!J16</f>
        <v>7247</v>
      </c>
      <c r="H13" s="14">
        <f>'REPORT_by rate (USMCA)'!G20</f>
        <v>280727709</v>
      </c>
      <c r="I13" s="24">
        <f t="shared" si="0"/>
        <v>1.2245360044338105</v>
      </c>
      <c r="J13" s="26">
        <f t="shared" si="1"/>
        <v>2.5750075593545018E-3</v>
      </c>
      <c r="L13" s="24">
        <f t="shared" si="7"/>
        <v>25.002575007559354</v>
      </c>
      <c r="M13">
        <f t="shared" si="5"/>
        <v>70366263.75</v>
      </c>
      <c r="O13" s="24">
        <f t="shared" si="8"/>
        <v>26.224536004433812</v>
      </c>
      <c r="P13" s="28">
        <f t="shared" si="6"/>
        <v>155201</v>
      </c>
      <c r="R13" s="24">
        <v>25</v>
      </c>
      <c r="S13" s="28">
        <f t="shared" si="9"/>
        <v>177089.5</v>
      </c>
    </row>
    <row r="14" spans="1:19" x14ac:dyDescent="0.35">
      <c r="A14" s="13" t="s">
        <v>35</v>
      </c>
      <c r="B14" s="14">
        <f t="shared" si="2"/>
        <v>116460197</v>
      </c>
      <c r="C14" s="25">
        <f t="shared" si="3"/>
        <v>98.207474601592324</v>
      </c>
      <c r="D14" s="14">
        <f>'REPORT_CN+CH+MX+EU'!I17</f>
        <v>2125682</v>
      </c>
      <c r="E14" s="25">
        <f t="shared" si="4"/>
        <v>1.7925253984076805</v>
      </c>
      <c r="F14" s="14">
        <f>'REPORT_CN+CH+MX+EU'!H17</f>
        <v>118585879</v>
      </c>
      <c r="G14" s="14">
        <f>'REPORT_CN+CH+MX+EU'!J17</f>
        <v>2197468</v>
      </c>
      <c r="H14" s="14">
        <f>'REPORT_by rate (USMCA)'!G21</f>
        <v>19555796</v>
      </c>
      <c r="I14" s="24">
        <f t="shared" si="0"/>
        <v>103.3770808615776</v>
      </c>
      <c r="J14" s="26">
        <f t="shared" si="1"/>
        <v>1.8530604305762239</v>
      </c>
      <c r="L14" s="24">
        <f t="shared" si="7"/>
        <v>26.853060430576225</v>
      </c>
      <c r="M14">
        <f t="shared" si="5"/>
        <v>31843937.75</v>
      </c>
      <c r="O14" s="24">
        <f t="shared" si="8"/>
        <v>128.37708086157761</v>
      </c>
      <c r="P14" s="28">
        <f t="shared" si="6"/>
        <v>2728888.5000000005</v>
      </c>
      <c r="R14" s="24">
        <v>25</v>
      </c>
      <c r="S14" s="28">
        <f t="shared" si="9"/>
        <v>24757520.75</v>
      </c>
    </row>
    <row r="15" spans="1:19" x14ac:dyDescent="0.35">
      <c r="A15" s="13" t="s">
        <v>36</v>
      </c>
      <c r="B15" s="14">
        <f t="shared" si="2"/>
        <v>62967013</v>
      </c>
      <c r="C15" s="25">
        <f t="shared" si="3"/>
        <v>99.953494101479919</v>
      </c>
      <c r="D15" s="14">
        <f>'REPORT_CN+CH+MX+EU'!I18</f>
        <v>29297</v>
      </c>
      <c r="E15" s="25">
        <f t="shared" si="4"/>
        <v>4.6505898520087921E-2</v>
      </c>
      <c r="F15" s="14">
        <f>'REPORT_CN+CH+MX+EU'!H18</f>
        <v>62996310</v>
      </c>
      <c r="G15" s="14">
        <f>'REPORT_CN+CH+MX+EU'!J18</f>
        <v>293</v>
      </c>
      <c r="H15" s="14">
        <f>'REPORT_by rate (USMCA)'!G22</f>
        <v>14434366</v>
      </c>
      <c r="I15" s="24">
        <f t="shared" si="0"/>
        <v>1.0001023995630951</v>
      </c>
      <c r="J15" s="26">
        <f t="shared" si="1"/>
        <v>4.6510660703777727E-4</v>
      </c>
      <c r="L15" s="24">
        <f t="shared" si="7"/>
        <v>25.000465106607038</v>
      </c>
      <c r="M15">
        <f t="shared" si="5"/>
        <v>15749370.500000002</v>
      </c>
      <c r="O15" s="24">
        <f t="shared" si="8"/>
        <v>26.000102399563094</v>
      </c>
      <c r="P15" s="28">
        <f t="shared" si="6"/>
        <v>7617.25</v>
      </c>
      <c r="R15" s="24">
        <v>25</v>
      </c>
      <c r="S15" s="28">
        <f t="shared" si="9"/>
        <v>12140486</v>
      </c>
    </row>
    <row r="16" spans="1:19" x14ac:dyDescent="0.35">
      <c r="A16" s="13" t="s">
        <v>37</v>
      </c>
      <c r="B16" s="14">
        <f t="shared" si="2"/>
        <v>103244396</v>
      </c>
      <c r="C16" s="25">
        <f t="shared" si="3"/>
        <v>100</v>
      </c>
      <c r="D16" s="14">
        <f>'REPORT_CN+CH+MX+EU'!I19</f>
        <v>0</v>
      </c>
      <c r="E16" s="25">
        <f t="shared" si="4"/>
        <v>0</v>
      </c>
      <c r="F16" s="14">
        <f>'REPORT_CN+CH+MX+EU'!H19</f>
        <v>103244396</v>
      </c>
      <c r="G16">
        <f>'REPORT_CN+CH+MX+EU'!J19</f>
        <v>0</v>
      </c>
      <c r="H16">
        <f>'REPORT_by rate (USMCA)'!G23</f>
        <v>1289276</v>
      </c>
      <c r="I16" s="24" t="e">
        <f t="shared" si="0"/>
        <v>#DIV/0!</v>
      </c>
      <c r="J16" s="26">
        <f t="shared" si="1"/>
        <v>0</v>
      </c>
      <c r="L16" s="24">
        <f t="shared" si="7"/>
        <v>25</v>
      </c>
      <c r="M16">
        <f t="shared" si="5"/>
        <v>25811099</v>
      </c>
      <c r="O16" s="24">
        <f t="shared" si="8"/>
        <v>0</v>
      </c>
      <c r="P16" s="28">
        <f t="shared" si="6"/>
        <v>0</v>
      </c>
      <c r="R16" s="24">
        <v>25</v>
      </c>
      <c r="S16" s="28">
        <f t="shared" si="9"/>
        <v>25488780</v>
      </c>
    </row>
    <row r="17" spans="1:19" x14ac:dyDescent="0.35">
      <c r="A17" s="13" t="s">
        <v>38</v>
      </c>
      <c r="B17" s="14">
        <f t="shared" si="2"/>
        <v>616094920</v>
      </c>
      <c r="C17" s="25">
        <f t="shared" si="3"/>
        <v>95.39679716045012</v>
      </c>
      <c r="D17" s="14">
        <f>'REPORT_CN+CH+MX+EU'!I20</f>
        <v>29728565</v>
      </c>
      <c r="E17" s="25">
        <f t="shared" si="4"/>
        <v>4.6032028395498807</v>
      </c>
      <c r="F17" s="14">
        <f>'REPORT_CN+CH+MX+EU'!H20</f>
        <v>645823485</v>
      </c>
      <c r="G17" s="14">
        <f>'REPORT_CN+CH+MX+EU'!J20</f>
        <v>961103</v>
      </c>
      <c r="H17" s="14">
        <f>'REPORT_by rate (USMCA)'!G24</f>
        <v>593879831</v>
      </c>
      <c r="I17" s="24">
        <f t="shared" si="0"/>
        <v>3.232927657288537</v>
      </c>
      <c r="J17" s="26">
        <f t="shared" si="1"/>
        <v>0.1488182177208994</v>
      </c>
      <c r="L17" s="24">
        <f t="shared" si="7"/>
        <v>25.148818217720898</v>
      </c>
      <c r="M17">
        <f t="shared" si="5"/>
        <v>162416974.25</v>
      </c>
      <c r="O17" s="24">
        <f t="shared" si="8"/>
        <v>28.232927657288538</v>
      </c>
      <c r="P17" s="28">
        <f t="shared" si="6"/>
        <v>8393244.25</v>
      </c>
      <c r="R17" s="24">
        <v>25</v>
      </c>
      <c r="S17" s="28">
        <f t="shared" si="9"/>
        <v>12985913.5</v>
      </c>
    </row>
    <row r="18" spans="1:19" x14ac:dyDescent="0.35">
      <c r="A18" s="13" t="s">
        <v>39</v>
      </c>
      <c r="B18" s="14">
        <f t="shared" si="2"/>
        <v>194451345</v>
      </c>
      <c r="C18" s="25">
        <f t="shared" si="3"/>
        <v>99.965574962743347</v>
      </c>
      <c r="D18" s="14">
        <f>'REPORT_CN+CH+MX+EU'!I21</f>
        <v>66963</v>
      </c>
      <c r="E18" s="25">
        <f t="shared" si="4"/>
        <v>3.4425037256647327E-2</v>
      </c>
      <c r="F18" s="14">
        <f>'REPORT_CN+CH+MX+EU'!H21</f>
        <v>194518308</v>
      </c>
      <c r="G18" s="14">
        <f>'REPORT_CN+CH+MX+EU'!J21</f>
        <v>2029</v>
      </c>
      <c r="H18" s="14">
        <f>'REPORT_by rate (USMCA)'!G25</f>
        <v>172110215</v>
      </c>
      <c r="I18" s="24">
        <f t="shared" si="0"/>
        <v>3.0300315099383242</v>
      </c>
      <c r="J18" s="26">
        <f t="shared" si="1"/>
        <v>1.0430894761844216E-3</v>
      </c>
      <c r="L18" s="24">
        <f t="shared" si="7"/>
        <v>25.001043089476184</v>
      </c>
      <c r="M18">
        <f t="shared" si="5"/>
        <v>48631606</v>
      </c>
      <c r="O18" s="24">
        <f t="shared" si="8"/>
        <v>28.030031509938325</v>
      </c>
      <c r="P18" s="28">
        <f t="shared" si="6"/>
        <v>18769.75</v>
      </c>
      <c r="R18" s="24">
        <v>25</v>
      </c>
      <c r="S18" s="28">
        <f t="shared" si="9"/>
        <v>5602023.25</v>
      </c>
    </row>
    <row r="19" spans="1:19" x14ac:dyDescent="0.35">
      <c r="A19" s="13" t="s">
        <v>40</v>
      </c>
      <c r="B19" s="14">
        <f t="shared" si="2"/>
        <v>1786462973</v>
      </c>
      <c r="C19" s="25">
        <f t="shared" si="3"/>
        <v>99.476547732934804</v>
      </c>
      <c r="D19" s="14">
        <f>'REPORT_CN+CH+MX+EU'!I22</f>
        <v>9400488</v>
      </c>
      <c r="E19" s="25">
        <f t="shared" si="4"/>
        <v>0.52345226706519643</v>
      </c>
      <c r="F19" s="14">
        <f>'REPORT_CN+CH+MX+EU'!H22</f>
        <v>1795863461</v>
      </c>
      <c r="G19" s="14">
        <f>'REPORT_CN+CH+MX+EU'!J22</f>
        <v>102579</v>
      </c>
      <c r="H19" s="14">
        <f>'REPORT_by rate (USMCA)'!G26</f>
        <v>1784090557</v>
      </c>
      <c r="I19" s="24">
        <f t="shared" si="0"/>
        <v>1.0912093074316993</v>
      </c>
      <c r="J19" s="26">
        <f t="shared" si="1"/>
        <v>5.7119598581776591E-3</v>
      </c>
      <c r="L19" s="24">
        <f t="shared" si="7"/>
        <v>25.005711959858179</v>
      </c>
      <c r="M19">
        <f t="shared" si="5"/>
        <v>449068444.25</v>
      </c>
      <c r="O19" s="24">
        <f t="shared" si="8"/>
        <v>26.091209307431701</v>
      </c>
      <c r="P19" s="28">
        <f t="shared" si="6"/>
        <v>2452701</v>
      </c>
      <c r="R19" s="24">
        <v>25</v>
      </c>
      <c r="S19" s="28">
        <f t="shared" si="9"/>
        <v>2943226</v>
      </c>
    </row>
    <row r="20" spans="1:19" x14ac:dyDescent="0.35">
      <c r="A20" s="13" t="s">
        <v>41</v>
      </c>
      <c r="B20" s="14">
        <f t="shared" si="2"/>
        <v>711510194</v>
      </c>
      <c r="C20" s="25">
        <f t="shared" si="3"/>
        <v>99.771365867550983</v>
      </c>
      <c r="D20" s="14">
        <f>'REPORT_CN+CH+MX+EU'!I23</f>
        <v>1630483</v>
      </c>
      <c r="E20" s="25">
        <f t="shared" si="4"/>
        <v>0.22863413244901748</v>
      </c>
      <c r="F20" s="14">
        <f>'REPORT_CN+CH+MX+EU'!H23</f>
        <v>713140677</v>
      </c>
      <c r="G20" s="14">
        <f>'REPORT_CN+CH+MX+EU'!J23</f>
        <v>67339</v>
      </c>
      <c r="H20" s="14">
        <f>'REPORT_by rate (USMCA)'!G27</f>
        <v>686148811</v>
      </c>
      <c r="I20" s="24">
        <f t="shared" si="0"/>
        <v>4.1300031953721685</v>
      </c>
      <c r="J20" s="26">
        <f t="shared" si="1"/>
        <v>9.4425969758558589E-3</v>
      </c>
      <c r="L20" s="24">
        <f t="shared" si="7"/>
        <v>25.009442596975855</v>
      </c>
      <c r="M20">
        <f t="shared" si="5"/>
        <v>178352508.25</v>
      </c>
      <c r="O20" s="24">
        <f t="shared" si="8"/>
        <v>29.130003195372169</v>
      </c>
      <c r="P20" s="28">
        <f t="shared" si="6"/>
        <v>474959.75</v>
      </c>
      <c r="R20" s="24">
        <v>25</v>
      </c>
      <c r="S20" s="28">
        <f t="shared" si="9"/>
        <v>6747966.5</v>
      </c>
    </row>
    <row r="21" spans="1:19" x14ac:dyDescent="0.35">
      <c r="A21" s="13" t="s">
        <v>42</v>
      </c>
      <c r="B21" s="14">
        <f t="shared" si="2"/>
        <v>2917477309</v>
      </c>
      <c r="C21" s="25">
        <f t="shared" si="3"/>
        <v>99.947747459359718</v>
      </c>
      <c r="D21" s="14">
        <f>'REPORT_CN+CH+MX+EU'!I24</f>
        <v>1525253</v>
      </c>
      <c r="E21" s="25">
        <f t="shared" si="4"/>
        <v>5.2252540640284645E-2</v>
      </c>
      <c r="F21" s="14">
        <f>'REPORT_CN+CH+MX+EU'!H24</f>
        <v>2919002562</v>
      </c>
      <c r="G21" s="14">
        <f>'REPORT_CN+CH+MX+EU'!J24</f>
        <v>70548</v>
      </c>
      <c r="H21" s="14">
        <f>'REPORT_by rate (USMCA)'!G28</f>
        <v>969969978</v>
      </c>
      <c r="I21" s="24">
        <f t="shared" si="0"/>
        <v>4.6253310106585594</v>
      </c>
      <c r="J21" s="26">
        <f t="shared" si="1"/>
        <v>2.4168529660920524E-3</v>
      </c>
      <c r="L21" s="24">
        <f t="shared" si="7"/>
        <v>25.002416852966093</v>
      </c>
      <c r="M21">
        <f t="shared" si="5"/>
        <v>729821188.5</v>
      </c>
      <c r="O21" s="24">
        <f t="shared" si="8"/>
        <v>29.625331010658559</v>
      </c>
      <c r="P21" s="28">
        <f t="shared" si="6"/>
        <v>451861.25000000006</v>
      </c>
      <c r="R21" s="24">
        <v>25</v>
      </c>
      <c r="S21" s="28">
        <f t="shared" si="9"/>
        <v>487258146</v>
      </c>
    </row>
    <row r="22" spans="1:19" x14ac:dyDescent="0.35">
      <c r="A22" s="13" t="s">
        <v>43</v>
      </c>
      <c r="B22" s="14">
        <f t="shared" si="2"/>
        <v>2224304615</v>
      </c>
      <c r="C22" s="25">
        <f t="shared" si="3"/>
        <v>96.662021779991221</v>
      </c>
      <c r="D22" s="14">
        <f>'REPORT_CN+CH+MX+EU'!I25</f>
        <v>76810729</v>
      </c>
      <c r="E22" s="25">
        <f t="shared" si="4"/>
        <v>3.3379782200087749</v>
      </c>
      <c r="F22" s="14">
        <f>'REPORT_CN+CH+MX+EU'!H25</f>
        <v>2301115344</v>
      </c>
      <c r="G22" s="14">
        <f>'REPORT_CN+CH+MX+EU'!J25</f>
        <v>95781422</v>
      </c>
      <c r="H22" s="14">
        <f>'REPORT_by rate (USMCA)'!G29</f>
        <v>2216875566</v>
      </c>
      <c r="I22" s="24">
        <f t="shared" si="0"/>
        <v>124.69797285741163</v>
      </c>
      <c r="J22" s="26">
        <f t="shared" si="1"/>
        <v>4.1623911747728544</v>
      </c>
      <c r="L22" s="24">
        <f t="shared" si="7"/>
        <v>29.162391174772853</v>
      </c>
      <c r="M22">
        <f t="shared" si="5"/>
        <v>671060258</v>
      </c>
      <c r="O22" s="24">
        <f t="shared" si="8"/>
        <v>149.69797285741163</v>
      </c>
      <c r="P22" s="28">
        <f t="shared" si="6"/>
        <v>114984104.25</v>
      </c>
      <c r="R22" s="24">
        <v>25</v>
      </c>
      <c r="S22" s="28">
        <f t="shared" si="9"/>
        <v>21059944.5</v>
      </c>
    </row>
    <row r="23" spans="1:19" x14ac:dyDescent="0.35">
      <c r="A23" s="13" t="s">
        <v>44</v>
      </c>
      <c r="B23" s="14">
        <f t="shared" si="2"/>
        <v>1343480944</v>
      </c>
      <c r="C23" s="25">
        <f t="shared" si="3"/>
        <v>98.098321117795507</v>
      </c>
      <c r="D23" s="14">
        <f>'REPORT_CN+CH+MX+EU'!I26</f>
        <v>26043966</v>
      </c>
      <c r="E23" s="25">
        <f t="shared" si="4"/>
        <v>1.9016788822044866</v>
      </c>
      <c r="F23" s="14">
        <f>'REPORT_CN+CH+MX+EU'!H26</f>
        <v>1369524910</v>
      </c>
      <c r="G23" s="14">
        <f>'REPORT_CN+CH+MX+EU'!J26</f>
        <v>1782628</v>
      </c>
      <c r="H23" s="14">
        <f>'REPORT_by rate (USMCA)'!G30</f>
        <v>935874681</v>
      </c>
      <c r="I23" s="24">
        <f t="shared" si="0"/>
        <v>6.8446871724529208</v>
      </c>
      <c r="J23" s="26">
        <f t="shared" si="1"/>
        <v>0.13016397051149659</v>
      </c>
      <c r="L23" s="24">
        <f t="shared" si="7"/>
        <v>25.130163970511497</v>
      </c>
      <c r="M23">
        <f t="shared" si="5"/>
        <v>344163855.5</v>
      </c>
      <c r="O23" s="24">
        <f t="shared" si="8"/>
        <v>31.844687172452922</v>
      </c>
      <c r="P23" s="28">
        <f t="shared" si="6"/>
        <v>8293619.5000000009</v>
      </c>
      <c r="R23" s="24">
        <v>25</v>
      </c>
      <c r="S23" s="28">
        <f t="shared" si="9"/>
        <v>108412557.25</v>
      </c>
    </row>
    <row r="24" spans="1:19" x14ac:dyDescent="0.35">
      <c r="A24" s="13" t="s">
        <v>45</v>
      </c>
      <c r="B24" s="14">
        <f t="shared" si="2"/>
        <v>12959960962</v>
      </c>
      <c r="C24" s="25">
        <f t="shared" si="3"/>
        <v>99.989359557046413</v>
      </c>
      <c r="D24" s="14">
        <f>'REPORT_CN+CH+MX+EU'!I27</f>
        <v>1379144</v>
      </c>
      <c r="E24" s="25">
        <f t="shared" si="4"/>
        <v>1.0640442953592224E-2</v>
      </c>
      <c r="F24" s="14">
        <f>'REPORT_CN+CH+MX+EU'!H27</f>
        <v>12961340106</v>
      </c>
      <c r="G24" s="14">
        <f>'REPORT_CN+CH+MX+EU'!J27</f>
        <v>28095</v>
      </c>
      <c r="H24" s="14">
        <f>'REPORT_by rate (USMCA)'!G31</f>
        <v>1249576739</v>
      </c>
      <c r="I24" s="24">
        <f t="shared" si="0"/>
        <v>2.0371331782612985</v>
      </c>
      <c r="J24" s="26">
        <f t="shared" si="1"/>
        <v>2.1675999372159366E-4</v>
      </c>
      <c r="L24" s="24">
        <f t="shared" si="7"/>
        <v>25.000216759993723</v>
      </c>
      <c r="M24">
        <f t="shared" si="5"/>
        <v>3240363121.5</v>
      </c>
      <c r="O24" s="24">
        <f t="shared" si="8"/>
        <v>27.0371331782613</v>
      </c>
      <c r="P24" s="28">
        <f t="shared" si="6"/>
        <v>372881.00000000006</v>
      </c>
      <c r="R24" s="24">
        <v>25</v>
      </c>
      <c r="S24" s="28">
        <f t="shared" si="9"/>
        <v>2927940841.75</v>
      </c>
    </row>
    <row r="25" spans="1:19" x14ac:dyDescent="0.35">
      <c r="A25" s="13" t="s">
        <v>46</v>
      </c>
      <c r="B25" s="14">
        <f t="shared" si="2"/>
        <v>152803894</v>
      </c>
      <c r="C25" s="25">
        <f t="shared" si="3"/>
        <v>99.997087855359524</v>
      </c>
      <c r="D25" s="14">
        <f>'REPORT_CN+CH+MX+EU'!I28</f>
        <v>4450</v>
      </c>
      <c r="E25" s="25">
        <f t="shared" si="4"/>
        <v>2.9121446404785332E-3</v>
      </c>
      <c r="F25" s="14">
        <f>'REPORT_CN+CH+MX+EU'!H28</f>
        <v>152808344</v>
      </c>
      <c r="G25" s="14">
        <f>'REPORT_CN+CH+MX+EU'!J28</f>
        <v>62</v>
      </c>
      <c r="H25" s="14">
        <f>'REPORT_by rate (USMCA)'!G32</f>
        <v>13180476</v>
      </c>
      <c r="I25" s="24">
        <f t="shared" si="0"/>
        <v>1.3932584269662922</v>
      </c>
      <c r="J25" s="26">
        <f t="shared" si="1"/>
        <v>4.0573700608914395E-5</v>
      </c>
      <c r="L25" s="24">
        <f t="shared" si="7"/>
        <v>25.000040573700609</v>
      </c>
      <c r="M25">
        <f t="shared" si="5"/>
        <v>38202148</v>
      </c>
      <c r="O25" s="24">
        <f t="shared" si="8"/>
        <v>26.393258426966291</v>
      </c>
      <c r="P25" s="28">
        <f t="shared" si="6"/>
        <v>1174.5</v>
      </c>
      <c r="R25" s="24">
        <v>25</v>
      </c>
      <c r="S25" s="28">
        <f t="shared" si="9"/>
        <v>34906967</v>
      </c>
    </row>
    <row r="26" spans="1:19" x14ac:dyDescent="0.35">
      <c r="A26" s="13" t="s">
        <v>47</v>
      </c>
      <c r="B26" s="14">
        <f t="shared" si="2"/>
        <v>95869474</v>
      </c>
      <c r="C26" s="25">
        <f t="shared" si="3"/>
        <v>75.241476273961069</v>
      </c>
      <c r="D26" s="14">
        <f>'REPORT_CN+CH+MX+EU'!I29</f>
        <v>31546253</v>
      </c>
      <c r="E26" s="25">
        <f t="shared" si="4"/>
        <v>24.758523726038938</v>
      </c>
      <c r="F26" s="14">
        <f>'REPORT_CN+CH+MX+EU'!H29</f>
        <v>127415727</v>
      </c>
      <c r="G26" s="14">
        <f>'REPORT_CN+CH+MX+EU'!J29</f>
        <v>16025185</v>
      </c>
      <c r="H26" s="14">
        <f>'REPORT_by rate (USMCA)'!G33</f>
        <v>9342762</v>
      </c>
      <c r="I26" s="24">
        <f t="shared" si="0"/>
        <v>50.799012484937592</v>
      </c>
      <c r="J26" s="26">
        <f t="shared" si="1"/>
        <v>12.577085558676755</v>
      </c>
      <c r="L26" s="24">
        <f t="shared" si="7"/>
        <v>37.577085558676757</v>
      </c>
      <c r="M26">
        <f t="shared" si="5"/>
        <v>47879116.750000007</v>
      </c>
      <c r="O26" s="24">
        <f t="shared" si="8"/>
        <v>75.799012484937592</v>
      </c>
      <c r="P26" s="28">
        <f t="shared" si="6"/>
        <v>23911748.25</v>
      </c>
      <c r="R26" s="24">
        <v>25</v>
      </c>
      <c r="S26" s="28">
        <f t="shared" si="9"/>
        <v>29518241.25</v>
      </c>
    </row>
    <row r="27" spans="1:19" x14ac:dyDescent="0.35">
      <c r="A27" s="13" t="s">
        <v>48</v>
      </c>
      <c r="B27" s="14">
        <f t="shared" si="2"/>
        <v>504962911</v>
      </c>
      <c r="C27" s="25">
        <f t="shared" si="3"/>
        <v>99.979284948538051</v>
      </c>
      <c r="D27" s="14">
        <f>'REPORT_CN+CH+MX+EU'!I30</f>
        <v>104625</v>
      </c>
      <c r="E27" s="25">
        <f t="shared" si="4"/>
        <v>2.0715051461949439E-2</v>
      </c>
      <c r="F27" s="14">
        <f>'REPORT_CN+CH+MX+EU'!H30</f>
        <v>505067536</v>
      </c>
      <c r="G27" s="14">
        <f>'REPORT_CN+CH+MX+EU'!J30</f>
        <v>2936</v>
      </c>
      <c r="H27" s="14">
        <f>'REPORT_by rate (USMCA)'!G34</f>
        <v>2365258</v>
      </c>
      <c r="I27" s="24">
        <f t="shared" si="0"/>
        <v>2.8062126642771803</v>
      </c>
      <c r="J27" s="26">
        <f t="shared" si="1"/>
        <v>5.8130839753676034E-4</v>
      </c>
      <c r="L27" s="24">
        <f t="shared" si="7"/>
        <v>25.000581308397535</v>
      </c>
      <c r="M27">
        <f t="shared" si="5"/>
        <v>126269819.99999999</v>
      </c>
      <c r="O27" s="24">
        <f t="shared" si="8"/>
        <v>27.806212664277179</v>
      </c>
      <c r="P27" s="28">
        <f t="shared" si="6"/>
        <v>29092.25</v>
      </c>
      <c r="R27" s="24">
        <v>25</v>
      </c>
      <c r="S27" s="28">
        <f t="shared" si="9"/>
        <v>125675569.5</v>
      </c>
    </row>
    <row r="28" spans="1:19" x14ac:dyDescent="0.35">
      <c r="A28" s="13" t="s">
        <v>49</v>
      </c>
      <c r="B28" s="14">
        <f t="shared" si="2"/>
        <v>147877995</v>
      </c>
      <c r="C28" s="25">
        <f t="shared" si="3"/>
        <v>100</v>
      </c>
      <c r="D28" s="14">
        <f>'REPORT_CN+CH+MX+EU'!I31</f>
        <v>0</v>
      </c>
      <c r="E28" s="25">
        <f t="shared" si="4"/>
        <v>0</v>
      </c>
      <c r="F28" s="14">
        <f>'REPORT_CN+CH+MX+EU'!H31</f>
        <v>147877995</v>
      </c>
      <c r="G28">
        <f>'REPORT_CN+CH+MX+EU'!J31</f>
        <v>0</v>
      </c>
      <c r="H28">
        <f>'REPORT_by rate (USMCA)'!G35</f>
        <v>102056559</v>
      </c>
      <c r="I28" s="24" t="e">
        <f t="shared" si="0"/>
        <v>#DIV/0!</v>
      </c>
      <c r="J28" s="26">
        <f t="shared" si="1"/>
        <v>0</v>
      </c>
      <c r="L28" s="24">
        <f t="shared" si="7"/>
        <v>25</v>
      </c>
      <c r="M28">
        <f t="shared" si="5"/>
        <v>36969498.75</v>
      </c>
      <c r="O28" s="24">
        <f t="shared" si="8"/>
        <v>0</v>
      </c>
      <c r="P28" s="28">
        <f t="shared" si="6"/>
        <v>0</v>
      </c>
      <c r="R28" s="24">
        <v>25</v>
      </c>
      <c r="S28" s="28">
        <f t="shared" si="9"/>
        <v>11455359</v>
      </c>
    </row>
    <row r="29" spans="1:19" x14ac:dyDescent="0.35">
      <c r="A29" s="13" t="s">
        <v>50</v>
      </c>
      <c r="B29" s="14">
        <f t="shared" si="2"/>
        <v>7268205973</v>
      </c>
      <c r="C29" s="25">
        <f t="shared" si="3"/>
        <v>44.684610888995827</v>
      </c>
      <c r="D29" s="14">
        <f>'REPORT_CN+CH+MX+EU'!I32</f>
        <v>8997362482</v>
      </c>
      <c r="E29" s="25">
        <f t="shared" si="4"/>
        <v>55.315389111004173</v>
      </c>
      <c r="F29" s="14">
        <f>'REPORT_CN+CH+MX+EU'!H32</f>
        <v>16265568455</v>
      </c>
      <c r="G29" s="14">
        <f>'REPORT_CN+CH+MX+EU'!J32</f>
        <v>8315323</v>
      </c>
      <c r="H29" s="14">
        <f>'REPORT_by rate (USMCA)'!G36</f>
        <v>5564632226</v>
      </c>
      <c r="I29" s="24">
        <f t="shared" si="0"/>
        <v>9.2419562028711433E-2</v>
      </c>
      <c r="J29" s="26">
        <f t="shared" si="1"/>
        <v>5.1122240350867591E-2</v>
      </c>
      <c r="L29" s="24">
        <f t="shared" si="7"/>
        <v>25.051122240350868</v>
      </c>
      <c r="M29">
        <f t="shared" si="5"/>
        <v>4074707436.7499995</v>
      </c>
      <c r="O29" s="24">
        <f t="shared" ref="O29" si="10">IFERROR(I29+25,0)</f>
        <v>25.092419562028713</v>
      </c>
      <c r="P29" s="28">
        <f t="shared" si="6"/>
        <v>2257655943.5</v>
      </c>
      <c r="R29" s="35">
        <v>25</v>
      </c>
      <c r="S29" s="57">
        <f t="shared" si="9"/>
        <v>2675234057.25</v>
      </c>
    </row>
    <row r="30" spans="1:19" x14ac:dyDescent="0.35">
      <c r="A30" s="13" t="s">
        <v>51</v>
      </c>
      <c r="B30" s="14">
        <f t="shared" si="2"/>
        <v>914043938</v>
      </c>
      <c r="C30" s="25">
        <f t="shared" si="3"/>
        <v>99.735194836540344</v>
      </c>
      <c r="D30" s="14">
        <f>'REPORT_CN+CH+MX+EU'!I33</f>
        <v>2426862</v>
      </c>
      <c r="E30" s="25">
        <f t="shared" si="4"/>
        <v>0.26480516345965416</v>
      </c>
      <c r="F30" s="14">
        <f>'REPORT_CN+CH+MX+EU'!H33</f>
        <v>916470800</v>
      </c>
      <c r="G30" s="14">
        <f>'REPORT_CN+CH+MX+EU'!J33</f>
        <v>66330</v>
      </c>
      <c r="H30" s="14">
        <f>'REPORT_by rate (USMCA)'!G37</f>
        <v>219107325</v>
      </c>
      <c r="I30" s="24">
        <f t="shared" si="0"/>
        <v>2.7331591165875935</v>
      </c>
      <c r="J30" s="26">
        <f t="shared" si="1"/>
        <v>7.2375464662922159E-3</v>
      </c>
      <c r="L30" s="24">
        <f t="shared" si="7"/>
        <v>25.007237546466293</v>
      </c>
      <c r="M30">
        <f t="shared" si="5"/>
        <v>229184030</v>
      </c>
      <c r="O30" s="24">
        <f t="shared" si="8"/>
        <v>27.733159116587593</v>
      </c>
      <c r="P30" s="28">
        <f t="shared" si="6"/>
        <v>673045.5</v>
      </c>
      <c r="R30" s="24">
        <v>25</v>
      </c>
      <c r="S30" s="28">
        <f t="shared" si="9"/>
        <v>174340868.75</v>
      </c>
    </row>
    <row r="31" spans="1:19" x14ac:dyDescent="0.35">
      <c r="A31" s="13" t="s">
        <v>52</v>
      </c>
      <c r="B31" s="14">
        <f t="shared" si="2"/>
        <v>627320147</v>
      </c>
      <c r="C31" s="25">
        <f t="shared" si="3"/>
        <v>96.318013860498581</v>
      </c>
      <c r="D31" s="14">
        <f>'REPORT_CN+CH+MX+EU'!I34</f>
        <v>23980811</v>
      </c>
      <c r="E31" s="25">
        <f t="shared" si="4"/>
        <v>3.6819861395014253</v>
      </c>
      <c r="F31" s="14">
        <f>'REPORT_CN+CH+MX+EU'!H34</f>
        <v>651300958</v>
      </c>
      <c r="G31" s="14">
        <f>'REPORT_CN+CH+MX+EU'!J34</f>
        <v>1363297</v>
      </c>
      <c r="H31" s="14">
        <f>'REPORT_by rate (USMCA)'!G38</f>
        <v>598578145</v>
      </c>
      <c r="I31" s="24">
        <f t="shared" si="0"/>
        <v>5.6849495206813483</v>
      </c>
      <c r="J31" s="26">
        <f t="shared" si="1"/>
        <v>0.20931905338913995</v>
      </c>
      <c r="L31" s="24">
        <f t="shared" si="7"/>
        <v>25.209319053389141</v>
      </c>
      <c r="M31">
        <f t="shared" si="5"/>
        <v>164188536.5</v>
      </c>
      <c r="O31" s="24">
        <f t="shared" si="8"/>
        <v>30.68494952068135</v>
      </c>
      <c r="P31" s="28">
        <f t="shared" si="6"/>
        <v>7358499.75</v>
      </c>
      <c r="R31" s="24">
        <v>25</v>
      </c>
      <c r="S31" s="28">
        <f t="shared" si="9"/>
        <v>13180703.25</v>
      </c>
    </row>
    <row r="32" spans="1:19" x14ac:dyDescent="0.35">
      <c r="A32" s="13" t="s">
        <v>53</v>
      </c>
      <c r="B32" s="14">
        <f t="shared" si="2"/>
        <v>1031744279</v>
      </c>
      <c r="C32" s="25">
        <f t="shared" si="3"/>
        <v>96.719467004695744</v>
      </c>
      <c r="D32" s="14">
        <f>'REPORT_CN+CH+MX+EU'!I35</f>
        <v>34994725</v>
      </c>
      <c r="E32" s="25">
        <f t="shared" si="4"/>
        <v>3.2805329953042572</v>
      </c>
      <c r="F32" s="14">
        <f>'REPORT_CN+CH+MX+EU'!H35</f>
        <v>1066739004</v>
      </c>
      <c r="G32" s="14">
        <f>'REPORT_CN+CH+MX+EU'!J35</f>
        <v>1749765</v>
      </c>
      <c r="H32" s="14">
        <f>'REPORT_by rate (USMCA)'!G39</f>
        <v>7783670</v>
      </c>
      <c r="I32" s="24">
        <f t="shared" si="0"/>
        <v>5.0000821552391113</v>
      </c>
      <c r="J32" s="26">
        <f t="shared" si="1"/>
        <v>0.16402934489493926</v>
      </c>
      <c r="L32" s="24">
        <f t="shared" si="7"/>
        <v>25.164029344894939</v>
      </c>
      <c r="M32">
        <f t="shared" si="5"/>
        <v>268434516</v>
      </c>
      <c r="O32" s="24">
        <f t="shared" si="8"/>
        <v>30.000082155239113</v>
      </c>
      <c r="P32" s="28">
        <f t="shared" si="6"/>
        <v>10498446.25</v>
      </c>
      <c r="R32" s="24">
        <v>25</v>
      </c>
      <c r="S32" s="28">
        <f t="shared" si="9"/>
        <v>264738833.5</v>
      </c>
    </row>
    <row r="33" spans="1:19" x14ac:dyDescent="0.35">
      <c r="A33" s="13" t="s">
        <v>54</v>
      </c>
      <c r="B33" s="14">
        <f t="shared" si="2"/>
        <v>236455993</v>
      </c>
      <c r="C33" s="25">
        <f t="shared" si="3"/>
        <v>100</v>
      </c>
      <c r="D33" s="14">
        <f>'REPORT_CN+CH+MX+EU'!I36</f>
        <v>0</v>
      </c>
      <c r="E33" s="25">
        <f t="shared" si="4"/>
        <v>0</v>
      </c>
      <c r="F33" s="14">
        <f>'REPORT_CN+CH+MX+EU'!H36</f>
        <v>236455993</v>
      </c>
      <c r="G33">
        <f>'REPORT_CN+CH+MX+EU'!J36</f>
        <v>0</v>
      </c>
      <c r="H33">
        <f>'REPORT_by rate (USMCA)'!G40</f>
        <v>0</v>
      </c>
      <c r="I33" s="24" t="e">
        <f t="shared" si="0"/>
        <v>#DIV/0!</v>
      </c>
      <c r="J33" s="26">
        <f t="shared" si="1"/>
        <v>0</v>
      </c>
      <c r="L33" s="24">
        <f t="shared" si="7"/>
        <v>25</v>
      </c>
      <c r="M33">
        <f t="shared" si="5"/>
        <v>59113998.25</v>
      </c>
      <c r="O33" s="24">
        <f t="shared" si="8"/>
        <v>0</v>
      </c>
      <c r="P33" s="28">
        <f t="shared" si="6"/>
        <v>0</v>
      </c>
      <c r="R33" s="24">
        <v>25</v>
      </c>
      <c r="S33" s="28">
        <f t="shared" si="9"/>
        <v>59113998.25</v>
      </c>
    </row>
    <row r="34" spans="1:19" x14ac:dyDescent="0.35">
      <c r="A34" s="13" t="s">
        <v>55</v>
      </c>
      <c r="B34" s="14">
        <f t="shared" si="2"/>
        <v>351483499</v>
      </c>
      <c r="C34" s="25">
        <f t="shared" si="3"/>
        <v>82.457919279155107</v>
      </c>
      <c r="D34" s="14">
        <f>'REPORT_CN+CH+MX+EU'!I37</f>
        <v>74774527</v>
      </c>
      <c r="E34" s="25">
        <f t="shared" si="4"/>
        <v>17.54208072084489</v>
      </c>
      <c r="F34" s="14">
        <f>'REPORT_CN+CH+MX+EU'!H37</f>
        <v>426258026</v>
      </c>
      <c r="G34" s="14">
        <f>'REPORT_CN+CH+MX+EU'!J37</f>
        <v>3791277</v>
      </c>
      <c r="H34" s="14">
        <f>'REPORT_by rate (USMCA)'!G41</f>
        <v>344680190</v>
      </c>
      <c r="I34" s="24">
        <f t="shared" ref="I34:I65" si="11">100*G34/D34</f>
        <v>5.0702788129973726</v>
      </c>
      <c r="J34" s="26">
        <f t="shared" ref="J34:J65" si="12">100*G34/F34</f>
        <v>0.88943240214789532</v>
      </c>
      <c r="L34" s="24">
        <f t="shared" si="7"/>
        <v>25.889432402147897</v>
      </c>
      <c r="M34">
        <f t="shared" si="5"/>
        <v>110355783.5</v>
      </c>
      <c r="O34" s="24">
        <f t="shared" si="8"/>
        <v>30.070278812997373</v>
      </c>
      <c r="P34" s="28">
        <f t="shared" si="6"/>
        <v>22484908.750000004</v>
      </c>
      <c r="R34" s="24">
        <v>25</v>
      </c>
      <c r="S34" s="28">
        <f t="shared" si="9"/>
        <v>20394459</v>
      </c>
    </row>
    <row r="35" spans="1:19" x14ac:dyDescent="0.35">
      <c r="A35" s="13" t="s">
        <v>56</v>
      </c>
      <c r="B35" s="14">
        <f t="shared" si="2"/>
        <v>1624547182</v>
      </c>
      <c r="C35" s="25">
        <f t="shared" si="3"/>
        <v>98.715655474605441</v>
      </c>
      <c r="D35" s="14">
        <f>'REPORT_CN+CH+MX+EU'!I38</f>
        <v>21136245</v>
      </c>
      <c r="E35" s="25">
        <f t="shared" si="4"/>
        <v>1.2843445253945551</v>
      </c>
      <c r="F35" s="14">
        <f>'REPORT_CN+CH+MX+EU'!H38</f>
        <v>1645683427</v>
      </c>
      <c r="G35" s="14">
        <f>'REPORT_CN+CH+MX+EU'!J38</f>
        <v>1160043</v>
      </c>
      <c r="H35" s="14">
        <f>'REPORT_by rate (USMCA)'!G42</f>
        <v>492623586</v>
      </c>
      <c r="I35" s="24">
        <f t="shared" si="11"/>
        <v>5.4884062897643364</v>
      </c>
      <c r="J35" s="26">
        <f t="shared" si="12"/>
        <v>7.0490045713998681E-2</v>
      </c>
      <c r="L35" s="24">
        <f t="shared" si="7"/>
        <v>25.070490045713999</v>
      </c>
      <c r="M35">
        <f t="shared" ref="M35:M66" si="13">L35%*F35</f>
        <v>412580899.75</v>
      </c>
      <c r="O35" s="24">
        <f t="shared" si="8"/>
        <v>30.488406289764335</v>
      </c>
      <c r="P35" s="28">
        <f t="shared" ref="P35:P66" si="14">D35*O35%</f>
        <v>6444104.25</v>
      </c>
      <c r="R35" s="24">
        <v>25</v>
      </c>
      <c r="S35" s="28">
        <f t="shared" si="9"/>
        <v>288264960.25</v>
      </c>
    </row>
    <row r="36" spans="1:19" x14ac:dyDescent="0.35">
      <c r="A36" s="13" t="s">
        <v>57</v>
      </c>
      <c r="B36" s="14">
        <f t="shared" si="2"/>
        <v>1012490625</v>
      </c>
      <c r="C36" s="25">
        <f t="shared" si="3"/>
        <v>99.148381547938726</v>
      </c>
      <c r="D36" s="14">
        <f>'REPORT_CN+CH+MX+EU'!I39</f>
        <v>8696619</v>
      </c>
      <c r="E36" s="25">
        <f t="shared" si="4"/>
        <v>0.8516184520612754</v>
      </c>
      <c r="F36" s="14">
        <f>'REPORT_CN+CH+MX+EU'!H39</f>
        <v>1021187244</v>
      </c>
      <c r="G36" s="14">
        <f>'REPORT_CN+CH+MX+EU'!J39</f>
        <v>347510</v>
      </c>
      <c r="H36" s="14">
        <f>'REPORT_by rate (USMCA)'!G43</f>
        <v>616461986</v>
      </c>
      <c r="I36" s="24">
        <f t="shared" si="11"/>
        <v>3.9959207135554635</v>
      </c>
      <c r="J36" s="26">
        <f t="shared" si="12"/>
        <v>3.4029998126376908E-2</v>
      </c>
      <c r="L36" s="24">
        <f t="shared" si="7"/>
        <v>25.034029998126378</v>
      </c>
      <c r="M36">
        <f t="shared" si="13"/>
        <v>255644321</v>
      </c>
      <c r="O36" s="24">
        <f t="shared" si="8"/>
        <v>28.995920713555464</v>
      </c>
      <c r="P36" s="28">
        <f t="shared" si="14"/>
        <v>2521664.75</v>
      </c>
      <c r="R36" s="24">
        <v>25</v>
      </c>
      <c r="S36" s="28">
        <f t="shared" si="9"/>
        <v>101181314.5</v>
      </c>
    </row>
    <row r="37" spans="1:19" x14ac:dyDescent="0.35">
      <c r="A37" s="13" t="s">
        <v>58</v>
      </c>
      <c r="B37" s="14">
        <f t="shared" si="2"/>
        <v>101986033</v>
      </c>
      <c r="C37" s="25">
        <f t="shared" si="3"/>
        <v>80.258351602150512</v>
      </c>
      <c r="D37" s="14">
        <f>'REPORT_CN+CH+MX+EU'!I40</f>
        <v>25086142</v>
      </c>
      <c r="E37" s="25">
        <f t="shared" si="4"/>
        <v>19.741648397849488</v>
      </c>
      <c r="F37" s="14">
        <f>'REPORT_CN+CH+MX+EU'!H40</f>
        <v>127072175</v>
      </c>
      <c r="G37" s="14">
        <f>'REPORT_CN+CH+MX+EU'!J40</f>
        <v>527567</v>
      </c>
      <c r="H37" s="14">
        <f>'REPORT_by rate (USMCA)'!G44</f>
        <v>78991554</v>
      </c>
      <c r="I37" s="24">
        <f t="shared" si="11"/>
        <v>2.1030216603254499</v>
      </c>
      <c r="J37" s="26">
        <f t="shared" si="12"/>
        <v>0.41517114191206689</v>
      </c>
      <c r="L37" s="24">
        <f t="shared" si="7"/>
        <v>25.415171141912065</v>
      </c>
      <c r="M37">
        <f t="shared" si="13"/>
        <v>32295610.749999996</v>
      </c>
      <c r="O37" s="24">
        <f t="shared" si="8"/>
        <v>27.103021660325449</v>
      </c>
      <c r="P37" s="28">
        <f t="shared" si="14"/>
        <v>6799102.5</v>
      </c>
      <c r="R37" s="24">
        <v>25</v>
      </c>
      <c r="S37" s="28">
        <f t="shared" si="9"/>
        <v>12020155.25</v>
      </c>
    </row>
    <row r="38" spans="1:19" x14ac:dyDescent="0.35">
      <c r="A38" s="13" t="s">
        <v>59</v>
      </c>
      <c r="B38" s="14">
        <f t="shared" si="2"/>
        <v>88403742</v>
      </c>
      <c r="C38" s="25">
        <f t="shared" si="3"/>
        <v>81.591351269374329</v>
      </c>
      <c r="D38" s="14">
        <f>'REPORT_CN+CH+MX+EU'!I41</f>
        <v>19945661</v>
      </c>
      <c r="E38" s="25">
        <f t="shared" si="4"/>
        <v>18.408648730625679</v>
      </c>
      <c r="F38" s="14">
        <f>'REPORT_CN+CH+MX+EU'!H41</f>
        <v>108349403</v>
      </c>
      <c r="G38" s="14">
        <f>'REPORT_CN+CH+MX+EU'!J41</f>
        <v>43710</v>
      </c>
      <c r="H38" s="14">
        <f>'REPORT_by rate (USMCA)'!G45</f>
        <v>68179609</v>
      </c>
      <c r="I38" s="24">
        <f t="shared" si="11"/>
        <v>0.21914540711385799</v>
      </c>
      <c r="J38" s="26">
        <f t="shared" si="12"/>
        <v>4.0341708204889692E-2</v>
      </c>
      <c r="L38" s="24">
        <f t="shared" si="7"/>
        <v>25.040341708204888</v>
      </c>
      <c r="M38">
        <f t="shared" si="13"/>
        <v>27131060.75</v>
      </c>
      <c r="O38" s="24">
        <f t="shared" si="8"/>
        <v>25.219145407113857</v>
      </c>
      <c r="P38" s="28">
        <f t="shared" si="14"/>
        <v>5030125.25</v>
      </c>
      <c r="R38" s="24">
        <v>25</v>
      </c>
      <c r="S38" s="28">
        <f t="shared" si="9"/>
        <v>10042448.5</v>
      </c>
    </row>
    <row r="39" spans="1:19" x14ac:dyDescent="0.35">
      <c r="A39" s="13" t="s">
        <v>60</v>
      </c>
      <c r="B39" s="14">
        <f t="shared" si="2"/>
        <v>9409037</v>
      </c>
      <c r="C39" s="25">
        <f t="shared" si="3"/>
        <v>99.397259249407327</v>
      </c>
      <c r="D39" s="14">
        <f>'REPORT_CN+CH+MX+EU'!I42</f>
        <v>57056</v>
      </c>
      <c r="E39" s="25">
        <f t="shared" si="4"/>
        <v>0.60274075059266796</v>
      </c>
      <c r="F39" s="14">
        <f>'REPORT_CN+CH+MX+EU'!H42</f>
        <v>9466093</v>
      </c>
      <c r="G39" s="14">
        <f>'REPORT_CN+CH+MX+EU'!J42</f>
        <v>1311</v>
      </c>
      <c r="H39" s="14">
        <f>'REPORT_by rate (USMCA)'!G46</f>
        <v>8927097</v>
      </c>
      <c r="I39" s="24">
        <f t="shared" si="11"/>
        <v>2.2977425687044306</v>
      </c>
      <c r="J39" s="26">
        <f t="shared" si="12"/>
        <v>1.3849430805296334E-2</v>
      </c>
      <c r="L39" s="24">
        <f t="shared" si="7"/>
        <v>25.013849430805298</v>
      </c>
      <c r="M39">
        <f t="shared" si="13"/>
        <v>2367834.25</v>
      </c>
      <c r="O39" s="24">
        <f t="shared" si="8"/>
        <v>27.297742568704429</v>
      </c>
      <c r="P39" s="28">
        <f t="shared" si="14"/>
        <v>15575</v>
      </c>
      <c r="R39" s="24">
        <v>25</v>
      </c>
      <c r="S39" s="28">
        <f t="shared" si="9"/>
        <v>134749</v>
      </c>
    </row>
    <row r="40" spans="1:19" x14ac:dyDescent="0.35">
      <c r="A40" s="13" t="s">
        <v>61</v>
      </c>
      <c r="B40" s="14">
        <f t="shared" si="2"/>
        <v>906836426</v>
      </c>
      <c r="C40" s="25">
        <f t="shared" si="3"/>
        <v>85.132081333800983</v>
      </c>
      <c r="D40" s="14">
        <f>'REPORT_CN+CH+MX+EU'!I43</f>
        <v>158374728</v>
      </c>
      <c r="E40" s="25">
        <f t="shared" si="4"/>
        <v>14.867918666199021</v>
      </c>
      <c r="F40" s="14">
        <f>'REPORT_CN+CH+MX+EU'!H43</f>
        <v>1065211154</v>
      </c>
      <c r="G40" s="14">
        <f>'REPORT_CN+CH+MX+EU'!J43</f>
        <v>8584257</v>
      </c>
      <c r="H40" s="14">
        <f>'REPORT_by rate (USMCA)'!G47</f>
        <v>644959508</v>
      </c>
      <c r="I40" s="24">
        <f t="shared" si="11"/>
        <v>5.4202189379608594</v>
      </c>
      <c r="J40" s="26">
        <f t="shared" si="12"/>
        <v>0.80587374322593697</v>
      </c>
      <c r="L40" s="24">
        <f t="shared" si="7"/>
        <v>25.805873743225938</v>
      </c>
      <c r="M40">
        <f t="shared" si="13"/>
        <v>274887045.5</v>
      </c>
      <c r="O40" s="24">
        <f t="shared" si="8"/>
        <v>30.420218937960861</v>
      </c>
      <c r="P40" s="28">
        <f t="shared" si="14"/>
        <v>48177939.000000007</v>
      </c>
      <c r="R40" s="24">
        <v>25</v>
      </c>
      <c r="S40" s="28">
        <f t="shared" si="9"/>
        <v>105062911.5</v>
      </c>
    </row>
    <row r="41" spans="1:19" x14ac:dyDescent="0.35">
      <c r="A41" s="13" t="s">
        <v>62</v>
      </c>
      <c r="B41" s="14">
        <f t="shared" si="2"/>
        <v>7268812599</v>
      </c>
      <c r="C41" s="25">
        <f t="shared" si="3"/>
        <v>89.583432889736443</v>
      </c>
      <c r="D41" s="14">
        <f>'REPORT_CN+CH+MX+EU'!I44</f>
        <v>845201750</v>
      </c>
      <c r="E41" s="25">
        <f t="shared" si="4"/>
        <v>10.416567110263561</v>
      </c>
      <c r="F41" s="14">
        <f>'REPORT_CN+CH+MX+EU'!H44</f>
        <v>8114014349</v>
      </c>
      <c r="G41" s="14">
        <f>'REPORT_CN+CH+MX+EU'!J44</f>
        <v>40007394</v>
      </c>
      <c r="H41" s="14">
        <f>'REPORT_by rate (USMCA)'!G48</f>
        <v>7197912452</v>
      </c>
      <c r="I41" s="24">
        <f t="shared" si="11"/>
        <v>4.7334726886213856</v>
      </c>
      <c r="J41" s="26">
        <f t="shared" si="12"/>
        <v>0.49306535925624351</v>
      </c>
      <c r="L41" s="24">
        <f t="shared" si="7"/>
        <v>25.493065359256242</v>
      </c>
      <c r="M41">
        <f t="shared" si="13"/>
        <v>2068510981.2499998</v>
      </c>
      <c r="O41" s="24">
        <f t="shared" si="8"/>
        <v>29.733472688621386</v>
      </c>
      <c r="P41" s="28">
        <f t="shared" si="14"/>
        <v>251307831.50000003</v>
      </c>
      <c r="R41" s="24">
        <v>25</v>
      </c>
      <c r="S41" s="28">
        <f t="shared" si="9"/>
        <v>229025474.25</v>
      </c>
    </row>
    <row r="42" spans="1:19" x14ac:dyDescent="0.35">
      <c r="A42" s="13" t="s">
        <v>63</v>
      </c>
      <c r="B42" s="14">
        <f t="shared" si="2"/>
        <v>4422365720</v>
      </c>
      <c r="C42" s="25">
        <f t="shared" si="3"/>
        <v>95.167813806337406</v>
      </c>
      <c r="D42" s="14">
        <f>'REPORT_CN+CH+MX+EU'!I45</f>
        <v>224547499</v>
      </c>
      <c r="E42" s="25">
        <f t="shared" si="4"/>
        <v>4.8321861936625936</v>
      </c>
      <c r="F42" s="14">
        <f>'REPORT_CN+CH+MX+EU'!H45</f>
        <v>4646913219</v>
      </c>
      <c r="G42" s="14">
        <f>'REPORT_CN+CH+MX+EU'!J45</f>
        <v>6116701</v>
      </c>
      <c r="H42" s="14">
        <f>'REPORT_by rate (USMCA)'!G49</f>
        <v>3949232422</v>
      </c>
      <c r="I42" s="24">
        <f t="shared" si="11"/>
        <v>2.7240120808470905</v>
      </c>
      <c r="J42" s="26">
        <f t="shared" si="12"/>
        <v>0.13162933568439425</v>
      </c>
      <c r="L42" s="24">
        <f t="shared" si="7"/>
        <v>25.131629335684394</v>
      </c>
      <c r="M42">
        <f t="shared" si="13"/>
        <v>1167845005.75</v>
      </c>
      <c r="O42" s="24">
        <f t="shared" si="8"/>
        <v>27.724012080847089</v>
      </c>
      <c r="P42" s="28">
        <f t="shared" si="14"/>
        <v>62253575.749999993</v>
      </c>
      <c r="R42" s="24">
        <v>25</v>
      </c>
      <c r="S42" s="28">
        <f t="shared" si="9"/>
        <v>174420199.25</v>
      </c>
    </row>
    <row r="43" spans="1:19" x14ac:dyDescent="0.35">
      <c r="A43" s="13" t="s">
        <v>64</v>
      </c>
      <c r="B43" s="14">
        <f t="shared" si="2"/>
        <v>64759636</v>
      </c>
      <c r="C43" s="25">
        <f t="shared" si="3"/>
        <v>96.596761800592859</v>
      </c>
      <c r="D43" s="14">
        <f>'REPORT_CN+CH+MX+EU'!I46</f>
        <v>2281572</v>
      </c>
      <c r="E43" s="25">
        <f t="shared" si="4"/>
        <v>3.4032381994071468</v>
      </c>
      <c r="F43" s="14">
        <f>'REPORT_CN+CH+MX+EU'!H46</f>
        <v>67041208</v>
      </c>
      <c r="G43" s="14">
        <f>'REPORT_CN+CH+MX+EU'!J46</f>
        <v>72634</v>
      </c>
      <c r="H43" s="14">
        <f>'REPORT_by rate (USMCA)'!G50</f>
        <v>60678353</v>
      </c>
      <c r="I43" s="24">
        <f t="shared" si="11"/>
        <v>3.1835068102168154</v>
      </c>
      <c r="J43" s="26">
        <f t="shared" si="12"/>
        <v>0.10834231984602664</v>
      </c>
      <c r="L43" s="24">
        <f t="shared" si="7"/>
        <v>25.108342319846027</v>
      </c>
      <c r="M43">
        <f t="shared" si="13"/>
        <v>16832936</v>
      </c>
      <c r="O43" s="24">
        <f t="shared" si="8"/>
        <v>28.183506810216816</v>
      </c>
      <c r="P43" s="28">
        <f t="shared" si="14"/>
        <v>643027.00000000012</v>
      </c>
      <c r="R43" s="24">
        <v>25</v>
      </c>
      <c r="S43" s="28">
        <f t="shared" si="9"/>
        <v>1590713.75</v>
      </c>
    </row>
    <row r="44" spans="1:19" x14ac:dyDescent="0.35">
      <c r="A44" s="13" t="s">
        <v>65</v>
      </c>
      <c r="B44" s="14">
        <f t="shared" si="2"/>
        <v>268891789</v>
      </c>
      <c r="C44" s="25">
        <f t="shared" si="3"/>
        <v>93.495193998611626</v>
      </c>
      <c r="D44" s="14">
        <f>'REPORT_CN+CH+MX+EU'!I47</f>
        <v>18707795</v>
      </c>
      <c r="E44" s="25">
        <f t="shared" si="4"/>
        <v>6.5048060013883751</v>
      </c>
      <c r="F44" s="14">
        <f>'REPORT_CN+CH+MX+EU'!H47</f>
        <v>287599584</v>
      </c>
      <c r="G44" s="14">
        <f>'REPORT_CN+CH+MX+EU'!J47</f>
        <v>2374029</v>
      </c>
      <c r="H44" s="14">
        <f>'REPORT_by rate (USMCA)'!G51</f>
        <v>247310359</v>
      </c>
      <c r="I44" s="24">
        <f t="shared" si="11"/>
        <v>12.690052462088664</v>
      </c>
      <c r="J44" s="26">
        <f t="shared" si="12"/>
        <v>0.82546329413327668</v>
      </c>
      <c r="L44" s="24">
        <f t="shared" si="7"/>
        <v>25.825463294133275</v>
      </c>
      <c r="M44">
        <f t="shared" si="13"/>
        <v>74273925</v>
      </c>
      <c r="O44" s="24">
        <f t="shared" si="8"/>
        <v>37.690052462088666</v>
      </c>
      <c r="P44" s="28">
        <f t="shared" si="14"/>
        <v>7050977.75</v>
      </c>
      <c r="R44" s="24">
        <v>25</v>
      </c>
      <c r="S44" s="28">
        <f t="shared" si="9"/>
        <v>10072306.25</v>
      </c>
    </row>
    <row r="45" spans="1:19" x14ac:dyDescent="0.35">
      <c r="A45" s="13" t="s">
        <v>66</v>
      </c>
      <c r="B45" s="14">
        <f t="shared" si="2"/>
        <v>72585</v>
      </c>
      <c r="C45" s="25">
        <f t="shared" si="3"/>
        <v>64.998388136686003</v>
      </c>
      <c r="D45" s="14">
        <f>'REPORT_CN+CH+MX+EU'!I48</f>
        <v>39087</v>
      </c>
      <c r="E45" s="25">
        <f t="shared" si="4"/>
        <v>35.00161186331399</v>
      </c>
      <c r="F45" s="14">
        <f>'REPORT_CN+CH+MX+EU'!H48</f>
        <v>111672</v>
      </c>
      <c r="G45" s="14">
        <f>'REPORT_CN+CH+MX+EU'!J48</f>
        <v>1828</v>
      </c>
      <c r="H45" s="14">
        <f>'REPORT_by rate (USMCA)'!G52</f>
        <v>70500</v>
      </c>
      <c r="I45" s="24">
        <f t="shared" si="11"/>
        <v>4.6767467444418864</v>
      </c>
      <c r="J45" s="26">
        <f t="shared" si="12"/>
        <v>1.6369367433197219</v>
      </c>
      <c r="L45" s="24">
        <f t="shared" si="7"/>
        <v>26.636936743319723</v>
      </c>
      <c r="M45">
        <f t="shared" si="13"/>
        <v>29746</v>
      </c>
      <c r="O45" s="24">
        <f t="shared" si="8"/>
        <v>29.676746744441886</v>
      </c>
      <c r="P45" s="28">
        <f t="shared" si="14"/>
        <v>11599.75</v>
      </c>
      <c r="R45" s="24">
        <v>25</v>
      </c>
      <c r="S45" s="28">
        <f t="shared" si="9"/>
        <v>10293</v>
      </c>
    </row>
    <row r="46" spans="1:19" x14ac:dyDescent="0.35">
      <c r="A46" s="13" t="s">
        <v>67</v>
      </c>
      <c r="B46" s="14">
        <f t="shared" si="2"/>
        <v>676058042</v>
      </c>
      <c r="C46" s="25">
        <f t="shared" si="3"/>
        <v>98.055450615095012</v>
      </c>
      <c r="D46" s="14">
        <f>'REPORT_CN+CH+MX+EU'!I49</f>
        <v>13406988</v>
      </c>
      <c r="E46" s="25">
        <f t="shared" si="4"/>
        <v>1.9445493849049893</v>
      </c>
      <c r="F46" s="14">
        <f>'REPORT_CN+CH+MX+EU'!H49</f>
        <v>689465030</v>
      </c>
      <c r="G46" s="14">
        <f>'REPORT_CN+CH+MX+EU'!J49</f>
        <v>700664</v>
      </c>
      <c r="H46" s="14">
        <f>'REPORT_by rate (USMCA)'!G53</f>
        <v>433710471</v>
      </c>
      <c r="I46" s="24">
        <f t="shared" si="11"/>
        <v>5.2261104433001657</v>
      </c>
      <c r="J46" s="26">
        <f t="shared" si="12"/>
        <v>0.10162429847964878</v>
      </c>
      <c r="L46" s="24">
        <f t="shared" si="7"/>
        <v>25.101624298479649</v>
      </c>
      <c r="M46">
        <f t="shared" si="13"/>
        <v>173066921.5</v>
      </c>
      <c r="O46" s="24">
        <f t="shared" si="8"/>
        <v>30.226110443300165</v>
      </c>
      <c r="P46" s="28">
        <f t="shared" si="14"/>
        <v>4052410.9999999995</v>
      </c>
      <c r="R46" s="24">
        <v>25</v>
      </c>
      <c r="S46" s="28">
        <f t="shared" si="9"/>
        <v>63938639.75</v>
      </c>
    </row>
    <row r="47" spans="1:19" x14ac:dyDescent="0.35">
      <c r="A47" s="13" t="s">
        <v>68</v>
      </c>
      <c r="B47" s="14">
        <f t="shared" si="2"/>
        <v>1311164</v>
      </c>
      <c r="C47" s="25">
        <f t="shared" si="3"/>
        <v>100</v>
      </c>
      <c r="D47" s="14">
        <f>'REPORT_CN+CH+MX+EU'!I50</f>
        <v>0</v>
      </c>
      <c r="E47" s="25">
        <f t="shared" si="4"/>
        <v>0</v>
      </c>
      <c r="F47" s="14">
        <f>'REPORT_CN+CH+MX+EU'!H50</f>
        <v>1311164</v>
      </c>
      <c r="G47">
        <f>'REPORT_CN+CH+MX+EU'!J50</f>
        <v>0</v>
      </c>
      <c r="H47">
        <f>'REPORT_by rate (USMCA)'!G54</f>
        <v>0</v>
      </c>
      <c r="I47" s="24" t="e">
        <f t="shared" si="11"/>
        <v>#DIV/0!</v>
      </c>
      <c r="J47" s="26">
        <f t="shared" si="12"/>
        <v>0</v>
      </c>
      <c r="L47" s="24">
        <f t="shared" si="7"/>
        <v>25</v>
      </c>
      <c r="M47">
        <f t="shared" si="13"/>
        <v>327791</v>
      </c>
      <c r="O47" s="24">
        <f t="shared" si="8"/>
        <v>0</v>
      </c>
      <c r="P47" s="28">
        <f t="shared" si="14"/>
        <v>0</v>
      </c>
      <c r="R47" s="24">
        <v>25</v>
      </c>
      <c r="S47" s="28">
        <f t="shared" si="9"/>
        <v>327791</v>
      </c>
    </row>
    <row r="48" spans="1:19" x14ac:dyDescent="0.35">
      <c r="A48" s="13" t="s">
        <v>69</v>
      </c>
      <c r="B48" s="14">
        <f t="shared" si="2"/>
        <v>43308953</v>
      </c>
      <c r="C48" s="25">
        <f t="shared" si="3"/>
        <v>94.980006565204832</v>
      </c>
      <c r="D48" s="14">
        <f>'REPORT_CN+CH+MX+EU'!I51</f>
        <v>2289015</v>
      </c>
      <c r="E48" s="25">
        <f t="shared" si="4"/>
        <v>5.0199934347951647</v>
      </c>
      <c r="F48" s="14">
        <f>'REPORT_CN+CH+MX+EU'!H51</f>
        <v>45597968</v>
      </c>
      <c r="G48" s="14">
        <f>'REPORT_CN+CH+MX+EU'!J51</f>
        <v>142485</v>
      </c>
      <c r="H48" s="14">
        <f>'REPORT_by rate (USMCA)'!G55</f>
        <v>42853045</v>
      </c>
      <c r="I48" s="24">
        <f t="shared" si="11"/>
        <v>6.2247298510494691</v>
      </c>
      <c r="J48" s="26">
        <f t="shared" si="12"/>
        <v>0.31248102985641818</v>
      </c>
      <c r="L48" s="24">
        <f t="shared" si="7"/>
        <v>25.312481029856418</v>
      </c>
      <c r="M48">
        <f t="shared" si="13"/>
        <v>11541976.999999998</v>
      </c>
      <c r="O48" s="24">
        <f t="shared" si="8"/>
        <v>31.224729851049467</v>
      </c>
      <c r="P48" s="28">
        <f t="shared" si="14"/>
        <v>714738.74999999988</v>
      </c>
      <c r="R48" s="24">
        <v>25</v>
      </c>
      <c r="S48" s="28">
        <f t="shared" si="9"/>
        <v>686230.75</v>
      </c>
    </row>
    <row r="49" spans="1:19" x14ac:dyDescent="0.35">
      <c r="A49" s="13" t="s">
        <v>70</v>
      </c>
      <c r="B49" s="14">
        <f t="shared" si="2"/>
        <v>9488415</v>
      </c>
      <c r="C49" s="25">
        <f t="shared" si="3"/>
        <v>100</v>
      </c>
      <c r="D49" s="14">
        <f>'REPORT_CN+CH+MX+EU'!I52</f>
        <v>0</v>
      </c>
      <c r="E49" s="25">
        <f t="shared" si="4"/>
        <v>0</v>
      </c>
      <c r="F49" s="14">
        <f>'REPORT_CN+CH+MX+EU'!H52</f>
        <v>9488415</v>
      </c>
      <c r="G49">
        <f>'REPORT_CN+CH+MX+EU'!J52</f>
        <v>0</v>
      </c>
      <c r="H49">
        <f>'REPORT_by rate (USMCA)'!G56</f>
        <v>0</v>
      </c>
      <c r="I49" s="24" t="e">
        <f t="shared" si="11"/>
        <v>#DIV/0!</v>
      </c>
      <c r="J49" s="26">
        <f t="shared" si="12"/>
        <v>0</v>
      </c>
      <c r="L49" s="24">
        <f t="shared" si="7"/>
        <v>25</v>
      </c>
      <c r="M49">
        <f t="shared" si="13"/>
        <v>2372103.75</v>
      </c>
      <c r="O49" s="24">
        <f t="shared" si="8"/>
        <v>0</v>
      </c>
      <c r="P49" s="28">
        <f t="shared" si="14"/>
        <v>0</v>
      </c>
      <c r="R49" s="24">
        <v>25</v>
      </c>
      <c r="S49" s="28">
        <f t="shared" si="9"/>
        <v>2372103.75</v>
      </c>
    </row>
    <row r="50" spans="1:19" x14ac:dyDescent="0.35">
      <c r="A50" s="13" t="s">
        <v>71</v>
      </c>
      <c r="B50" s="14">
        <f t="shared" si="2"/>
        <v>1657644489</v>
      </c>
      <c r="C50" s="25">
        <f t="shared" si="3"/>
        <v>100</v>
      </c>
      <c r="D50" s="14">
        <f>'REPORT_CN+CH+MX+EU'!I53</f>
        <v>0</v>
      </c>
      <c r="E50" s="25">
        <f t="shared" si="4"/>
        <v>0</v>
      </c>
      <c r="F50" s="14">
        <f>'REPORT_CN+CH+MX+EU'!H53</f>
        <v>1657644489</v>
      </c>
      <c r="G50">
        <f>'REPORT_CN+CH+MX+EU'!J53</f>
        <v>0</v>
      </c>
      <c r="H50">
        <f>'REPORT_by rate (USMCA)'!G57</f>
        <v>0</v>
      </c>
      <c r="I50" s="24" t="e">
        <f t="shared" si="11"/>
        <v>#DIV/0!</v>
      </c>
      <c r="J50" s="26">
        <f t="shared" si="12"/>
        <v>0</v>
      </c>
      <c r="L50" s="24">
        <f t="shared" si="7"/>
        <v>25</v>
      </c>
      <c r="M50">
        <f t="shared" si="13"/>
        <v>414411122.25</v>
      </c>
      <c r="O50" s="24">
        <f t="shared" si="8"/>
        <v>0</v>
      </c>
      <c r="P50" s="28">
        <f t="shared" si="14"/>
        <v>0</v>
      </c>
      <c r="R50" s="24">
        <v>25</v>
      </c>
      <c r="S50" s="28">
        <f t="shared" si="9"/>
        <v>414411122.25</v>
      </c>
    </row>
    <row r="51" spans="1:19" x14ac:dyDescent="0.35">
      <c r="A51" s="13" t="s">
        <v>72</v>
      </c>
      <c r="B51" s="14">
        <f t="shared" si="2"/>
        <v>506342228</v>
      </c>
      <c r="C51" s="25">
        <f t="shared" si="3"/>
        <v>100</v>
      </c>
      <c r="D51" s="14">
        <f>'REPORT_CN+CH+MX+EU'!I54</f>
        <v>0</v>
      </c>
      <c r="E51" s="25">
        <f t="shared" si="4"/>
        <v>0</v>
      </c>
      <c r="F51" s="14">
        <f>'REPORT_CN+CH+MX+EU'!H54</f>
        <v>506342228</v>
      </c>
      <c r="G51">
        <f>'REPORT_CN+CH+MX+EU'!J54</f>
        <v>0</v>
      </c>
      <c r="H51">
        <f>'REPORT_by rate (USMCA)'!G58</f>
        <v>0</v>
      </c>
      <c r="I51" s="24" t="e">
        <f t="shared" si="11"/>
        <v>#DIV/0!</v>
      </c>
      <c r="J51" s="26">
        <f t="shared" si="12"/>
        <v>0</v>
      </c>
      <c r="L51" s="24">
        <f t="shared" si="7"/>
        <v>25</v>
      </c>
      <c r="M51">
        <f t="shared" si="13"/>
        <v>126585557</v>
      </c>
      <c r="O51" s="24">
        <f t="shared" si="8"/>
        <v>0</v>
      </c>
      <c r="P51" s="28">
        <f t="shared" si="14"/>
        <v>0</v>
      </c>
      <c r="R51" s="24">
        <v>25</v>
      </c>
      <c r="S51" s="28">
        <f t="shared" si="9"/>
        <v>126585557</v>
      </c>
    </row>
    <row r="52" spans="1:19" x14ac:dyDescent="0.35">
      <c r="A52" s="13" t="s">
        <v>73</v>
      </c>
      <c r="B52" s="14">
        <f t="shared" si="2"/>
        <v>1202799</v>
      </c>
      <c r="C52" s="25">
        <f t="shared" si="3"/>
        <v>100</v>
      </c>
      <c r="D52" s="14">
        <f>'REPORT_CN+CH+MX+EU'!I55</f>
        <v>0</v>
      </c>
      <c r="E52" s="25">
        <f t="shared" si="4"/>
        <v>0</v>
      </c>
      <c r="F52" s="14">
        <f>'REPORT_CN+CH+MX+EU'!H55</f>
        <v>1202799</v>
      </c>
      <c r="G52" s="14">
        <f>'REPORT_CN+CH+MX+EU'!J55</f>
        <v>0</v>
      </c>
      <c r="H52" s="14">
        <f>'REPORT_by rate (USMCA)'!G59</f>
        <v>0</v>
      </c>
      <c r="I52" s="24" t="e">
        <f t="shared" si="11"/>
        <v>#DIV/0!</v>
      </c>
      <c r="J52" s="26">
        <f t="shared" si="12"/>
        <v>0</v>
      </c>
      <c r="L52" s="24">
        <f t="shared" si="7"/>
        <v>25</v>
      </c>
      <c r="M52">
        <f t="shared" si="13"/>
        <v>300699.75</v>
      </c>
      <c r="O52" s="24">
        <f t="shared" si="8"/>
        <v>0</v>
      </c>
      <c r="P52" s="28">
        <f t="shared" si="14"/>
        <v>0</v>
      </c>
      <c r="R52" s="24">
        <v>25</v>
      </c>
      <c r="S52" s="28">
        <f t="shared" si="9"/>
        <v>300699.75</v>
      </c>
    </row>
    <row r="53" spans="1:19" x14ac:dyDescent="0.35">
      <c r="A53" s="13" t="s">
        <v>74</v>
      </c>
      <c r="B53" s="14">
        <f t="shared" si="2"/>
        <v>26241816</v>
      </c>
      <c r="C53" s="25">
        <f t="shared" si="3"/>
        <v>96.892051742535017</v>
      </c>
      <c r="D53" s="14">
        <f>'REPORT_CN+CH+MX+EU'!I56</f>
        <v>841743</v>
      </c>
      <c r="E53" s="25">
        <f t="shared" si="4"/>
        <v>3.1079482574649808</v>
      </c>
      <c r="F53" s="14">
        <f>'REPORT_CN+CH+MX+EU'!H56</f>
        <v>27083559</v>
      </c>
      <c r="G53" s="14">
        <f>'REPORT_CN+CH+MX+EU'!J56</f>
        <v>149505</v>
      </c>
      <c r="H53" s="14">
        <f>'REPORT_by rate (USMCA)'!G60</f>
        <v>26241816</v>
      </c>
      <c r="I53" s="24">
        <f t="shared" si="11"/>
        <v>17.761359464824775</v>
      </c>
      <c r="J53" s="26">
        <f t="shared" si="12"/>
        <v>0.55201386198911306</v>
      </c>
      <c r="L53" s="24">
        <f t="shared" si="7"/>
        <v>25.552013861989114</v>
      </c>
      <c r="M53">
        <f t="shared" si="13"/>
        <v>6920394.75</v>
      </c>
      <c r="O53" s="24">
        <f t="shared" si="8"/>
        <v>42.761359464824778</v>
      </c>
      <c r="P53" s="28">
        <f t="shared" si="14"/>
        <v>359940.75</v>
      </c>
      <c r="R53" s="24">
        <v>25</v>
      </c>
      <c r="S53" s="28">
        <f t="shared" si="9"/>
        <v>210435.75</v>
      </c>
    </row>
    <row r="54" spans="1:19" x14ac:dyDescent="0.35">
      <c r="A54" s="13" t="s">
        <v>75</v>
      </c>
      <c r="B54" s="14">
        <f t="shared" si="2"/>
        <v>52241279</v>
      </c>
      <c r="C54" s="25">
        <f t="shared" si="3"/>
        <v>94.587508975091936</v>
      </c>
      <c r="D54" s="14">
        <f>'REPORT_CN+CH+MX+EU'!I57</f>
        <v>2989353</v>
      </c>
      <c r="E54" s="25">
        <f t="shared" si="4"/>
        <v>5.4124910249080616</v>
      </c>
      <c r="F54" s="14">
        <f>'REPORT_CN+CH+MX+EU'!H57</f>
        <v>55230632</v>
      </c>
      <c r="G54" s="14">
        <f>'REPORT_CN+CH+MX+EU'!J57</f>
        <v>272076</v>
      </c>
      <c r="H54" s="14">
        <f>'REPORT_by rate (USMCA)'!G61</f>
        <v>43469941</v>
      </c>
      <c r="I54" s="24">
        <f t="shared" si="11"/>
        <v>9.1015012278576677</v>
      </c>
      <c r="J54" s="26">
        <f t="shared" si="12"/>
        <v>0.49261793708969326</v>
      </c>
      <c r="L54" s="24">
        <f t="shared" si="7"/>
        <v>25.492617937089694</v>
      </c>
      <c r="M54">
        <f t="shared" si="13"/>
        <v>14079734.000000002</v>
      </c>
      <c r="O54" s="24">
        <f t="shared" si="8"/>
        <v>34.101501227857668</v>
      </c>
      <c r="P54" s="28">
        <f t="shared" si="14"/>
        <v>1019414.25</v>
      </c>
      <c r="R54" s="24">
        <v>25</v>
      </c>
      <c r="S54" s="28">
        <f t="shared" si="9"/>
        <v>2940172.75</v>
      </c>
    </row>
    <row r="55" spans="1:19" x14ac:dyDescent="0.35">
      <c r="A55" s="13" t="s">
        <v>76</v>
      </c>
      <c r="B55" s="14">
        <f t="shared" si="2"/>
        <v>818058</v>
      </c>
      <c r="C55" s="25">
        <f t="shared" si="3"/>
        <v>100</v>
      </c>
      <c r="D55" s="14">
        <f>'REPORT_CN+CH+MX+EU'!I58</f>
        <v>0</v>
      </c>
      <c r="E55" s="25">
        <f t="shared" si="4"/>
        <v>0</v>
      </c>
      <c r="F55" s="14">
        <f>'REPORT_CN+CH+MX+EU'!H58</f>
        <v>818058</v>
      </c>
      <c r="G55" s="14">
        <f>'REPORT_CN+CH+MX+EU'!J58</f>
        <v>0</v>
      </c>
      <c r="H55" s="14">
        <f>'REPORT_by rate (USMCA)'!G62</f>
        <v>1260</v>
      </c>
      <c r="I55" s="24" t="e">
        <f t="shared" si="11"/>
        <v>#DIV/0!</v>
      </c>
      <c r="J55" s="26">
        <f t="shared" si="12"/>
        <v>0</v>
      </c>
      <c r="L55" s="24">
        <f t="shared" si="7"/>
        <v>25</v>
      </c>
      <c r="M55">
        <f t="shared" si="13"/>
        <v>204514.5</v>
      </c>
      <c r="O55" s="24">
        <f t="shared" si="8"/>
        <v>0</v>
      </c>
      <c r="P55" s="28">
        <f t="shared" si="14"/>
        <v>0</v>
      </c>
      <c r="R55" s="24">
        <v>25</v>
      </c>
      <c r="S55" s="28">
        <f t="shared" si="9"/>
        <v>204199.5</v>
      </c>
    </row>
    <row r="56" spans="1:19" x14ac:dyDescent="0.35">
      <c r="A56" s="13" t="s">
        <v>77</v>
      </c>
      <c r="B56" s="14">
        <f t="shared" si="2"/>
        <v>76241059</v>
      </c>
      <c r="C56" s="25">
        <f t="shared" si="3"/>
        <v>88.764633969259918</v>
      </c>
      <c r="D56" s="14">
        <f>'REPORT_CN+CH+MX+EU'!I59</f>
        <v>9650197</v>
      </c>
      <c r="E56" s="25">
        <f t="shared" si="4"/>
        <v>11.23536603074008</v>
      </c>
      <c r="F56" s="14">
        <f>'REPORT_CN+CH+MX+EU'!H59</f>
        <v>85891256</v>
      </c>
      <c r="G56" s="14">
        <f>'REPORT_CN+CH+MX+EU'!J59</f>
        <v>996503</v>
      </c>
      <c r="H56" s="14">
        <f>'REPORT_by rate (USMCA)'!G63</f>
        <v>69803341</v>
      </c>
      <c r="I56" s="24">
        <f t="shared" si="11"/>
        <v>10.326245153337284</v>
      </c>
      <c r="J56" s="26">
        <f t="shared" si="12"/>
        <v>1.160191440209001</v>
      </c>
      <c r="L56" s="24">
        <f t="shared" si="7"/>
        <v>26.160191440209001</v>
      </c>
      <c r="M56">
        <f t="shared" si="13"/>
        <v>22469317</v>
      </c>
      <c r="O56" s="24">
        <f t="shared" si="8"/>
        <v>35.326245153337283</v>
      </c>
      <c r="P56" s="28">
        <f t="shared" si="14"/>
        <v>3409052.25</v>
      </c>
      <c r="R56" s="24">
        <v>25</v>
      </c>
      <c r="S56" s="28">
        <f t="shared" si="9"/>
        <v>4021978.75</v>
      </c>
    </row>
    <row r="57" spans="1:19" x14ac:dyDescent="0.35">
      <c r="A57" s="13" t="s">
        <v>78</v>
      </c>
      <c r="B57" s="14">
        <f t="shared" si="2"/>
        <v>62336344</v>
      </c>
      <c r="C57" s="25">
        <f t="shared" si="3"/>
        <v>88.472210893674102</v>
      </c>
      <c r="D57" s="14">
        <f>'REPORT_CN+CH+MX+EU'!I60</f>
        <v>8122327</v>
      </c>
      <c r="E57" s="25">
        <f t="shared" si="4"/>
        <v>11.527789106325891</v>
      </c>
      <c r="F57" s="14">
        <f>'REPORT_CN+CH+MX+EU'!H60</f>
        <v>70458671</v>
      </c>
      <c r="G57" s="14">
        <f>'REPORT_CN+CH+MX+EU'!J60</f>
        <v>853045</v>
      </c>
      <c r="H57" s="14">
        <f>'REPORT_by rate (USMCA)'!G64</f>
        <v>60169048</v>
      </c>
      <c r="I57" s="24">
        <f t="shared" si="11"/>
        <v>10.502470535845207</v>
      </c>
      <c r="J57" s="26">
        <f t="shared" si="12"/>
        <v>1.2107026543262502</v>
      </c>
      <c r="L57" s="24">
        <f t="shared" si="7"/>
        <v>26.210702654326251</v>
      </c>
      <c r="M57">
        <f t="shared" si="13"/>
        <v>18467712.75</v>
      </c>
      <c r="O57" s="24">
        <f t="shared" si="8"/>
        <v>35.502470535845205</v>
      </c>
      <c r="P57" s="28">
        <f t="shared" si="14"/>
        <v>2883626.7499999995</v>
      </c>
      <c r="R57" s="24">
        <v>25</v>
      </c>
      <c r="S57" s="28">
        <f t="shared" si="9"/>
        <v>2572405.75</v>
      </c>
    </row>
    <row r="58" spans="1:19" x14ac:dyDescent="0.35">
      <c r="A58" s="13" t="s">
        <v>79</v>
      </c>
      <c r="B58" s="14">
        <f t="shared" si="2"/>
        <v>172978897</v>
      </c>
      <c r="C58" s="25">
        <f t="shared" si="3"/>
        <v>90.622863799772588</v>
      </c>
      <c r="D58" s="14">
        <f>'REPORT_CN+CH+MX+EU'!I61</f>
        <v>17898868</v>
      </c>
      <c r="E58" s="25">
        <f t="shared" si="4"/>
        <v>9.3771362002274081</v>
      </c>
      <c r="F58" s="14">
        <f>'REPORT_CN+CH+MX+EU'!H61</f>
        <v>190877765</v>
      </c>
      <c r="G58" s="14">
        <f>'REPORT_CN+CH+MX+EU'!J61</f>
        <v>997726</v>
      </c>
      <c r="H58" s="14">
        <f>'REPORT_by rate (USMCA)'!G65</f>
        <v>71451971</v>
      </c>
      <c r="I58" s="24">
        <f t="shared" si="11"/>
        <v>5.5742407843892696</v>
      </c>
      <c r="J58" s="26">
        <f t="shared" si="12"/>
        <v>0.52270415048080643</v>
      </c>
      <c r="L58" s="24">
        <f t="shared" si="7"/>
        <v>25.522704150480806</v>
      </c>
      <c r="M58">
        <f t="shared" si="13"/>
        <v>48717167.25</v>
      </c>
      <c r="O58" s="24">
        <f t="shared" si="8"/>
        <v>30.574240784389268</v>
      </c>
      <c r="P58" s="28">
        <f t="shared" si="14"/>
        <v>5472443</v>
      </c>
      <c r="R58" s="24">
        <v>25</v>
      </c>
      <c r="S58" s="28">
        <f t="shared" si="9"/>
        <v>29856448.5</v>
      </c>
    </row>
    <row r="59" spans="1:19" x14ac:dyDescent="0.35">
      <c r="A59" s="13" t="s">
        <v>80</v>
      </c>
      <c r="B59" s="14">
        <f t="shared" si="2"/>
        <v>89284433</v>
      </c>
      <c r="C59" s="25">
        <f t="shared" si="3"/>
        <v>72.797579965920065</v>
      </c>
      <c r="D59" s="14">
        <f>'REPORT_CN+CH+MX+EU'!I62</f>
        <v>33363096</v>
      </c>
      <c r="E59" s="25">
        <f t="shared" si="4"/>
        <v>27.202420034079935</v>
      </c>
      <c r="F59" s="14">
        <f>'REPORT_CN+CH+MX+EU'!H62</f>
        <v>122647529</v>
      </c>
      <c r="G59" s="14">
        <f>'REPORT_CN+CH+MX+EU'!J62</f>
        <v>2198431</v>
      </c>
      <c r="H59" s="14">
        <f>'REPORT_by rate (USMCA)'!G66</f>
        <v>82695318</v>
      </c>
      <c r="I59" s="24">
        <f t="shared" si="11"/>
        <v>6.5894094480919874</v>
      </c>
      <c r="J59" s="26">
        <f t="shared" si="12"/>
        <v>1.792478835835331</v>
      </c>
      <c r="L59" s="24">
        <f t="shared" si="7"/>
        <v>26.792478835835333</v>
      </c>
      <c r="M59">
        <f t="shared" si="13"/>
        <v>32860313.25</v>
      </c>
      <c r="O59" s="24">
        <f t="shared" si="8"/>
        <v>31.589409448091988</v>
      </c>
      <c r="P59" s="28">
        <f t="shared" si="14"/>
        <v>10539205</v>
      </c>
      <c r="R59" s="24">
        <v>25</v>
      </c>
      <c r="S59" s="28">
        <f t="shared" si="9"/>
        <v>9988052.75</v>
      </c>
    </row>
    <row r="60" spans="1:19" x14ac:dyDescent="0.35">
      <c r="A60" s="13" t="s">
        <v>81</v>
      </c>
      <c r="B60" s="14">
        <f t="shared" si="2"/>
        <v>61014383</v>
      </c>
      <c r="C60" s="25">
        <f t="shared" si="3"/>
        <v>80.318123539040158</v>
      </c>
      <c r="D60" s="14">
        <f>'REPORT_CN+CH+MX+EU'!I63</f>
        <v>14951514</v>
      </c>
      <c r="E60" s="25">
        <f t="shared" si="4"/>
        <v>19.681876460959845</v>
      </c>
      <c r="F60" s="14">
        <f>'REPORT_CN+CH+MX+EU'!H63</f>
        <v>75965897</v>
      </c>
      <c r="G60" s="14">
        <f>'REPORT_CN+CH+MX+EU'!J63</f>
        <v>927632</v>
      </c>
      <c r="H60" s="14">
        <f>'REPORT_by rate (USMCA)'!G67</f>
        <v>59724375</v>
      </c>
      <c r="I60" s="24">
        <f t="shared" si="11"/>
        <v>6.2042680092464213</v>
      </c>
      <c r="J60" s="26">
        <f t="shared" si="12"/>
        <v>1.2211163648867334</v>
      </c>
      <c r="L60" s="24">
        <f t="shared" si="7"/>
        <v>26.221116364886733</v>
      </c>
      <c r="M60">
        <f t="shared" si="13"/>
        <v>19919106.25</v>
      </c>
      <c r="O60" s="24">
        <f t="shared" si="8"/>
        <v>31.20426800924642</v>
      </c>
      <c r="P60" s="28">
        <f t="shared" si="14"/>
        <v>4665510.5</v>
      </c>
      <c r="R60" s="24">
        <v>25</v>
      </c>
      <c r="S60" s="28">
        <f t="shared" si="9"/>
        <v>4060380.5</v>
      </c>
    </row>
    <row r="61" spans="1:19" x14ac:dyDescent="0.35">
      <c r="A61" s="13" t="s">
        <v>82</v>
      </c>
      <c r="B61" s="14">
        <f t="shared" si="2"/>
        <v>438347709</v>
      </c>
      <c r="C61" s="25">
        <f t="shared" si="3"/>
        <v>93.371327457887787</v>
      </c>
      <c r="D61" s="14">
        <f>'REPORT_CN+CH+MX+EU'!I64</f>
        <v>31119440</v>
      </c>
      <c r="E61" s="25">
        <f t="shared" si="4"/>
        <v>6.6286725421122066</v>
      </c>
      <c r="F61" s="14">
        <f>'REPORT_CN+CH+MX+EU'!H64</f>
        <v>469467149</v>
      </c>
      <c r="G61" s="14">
        <f>'REPORT_CN+CH+MX+EU'!J64</f>
        <v>1292787</v>
      </c>
      <c r="H61" s="14">
        <f>'REPORT_by rate (USMCA)'!G68</f>
        <v>429989494</v>
      </c>
      <c r="I61" s="24">
        <f t="shared" si="11"/>
        <v>4.1542746270498441</v>
      </c>
      <c r="J61" s="26">
        <f t="shared" si="12"/>
        <v>0.27537326152718727</v>
      </c>
      <c r="L61" s="24">
        <f t="shared" si="7"/>
        <v>25.275373261527186</v>
      </c>
      <c r="M61">
        <f t="shared" si="13"/>
        <v>118659574.24999999</v>
      </c>
      <c r="O61" s="24">
        <f t="shared" si="8"/>
        <v>29.154274627049844</v>
      </c>
      <c r="P61" s="28">
        <f t="shared" si="14"/>
        <v>9072647</v>
      </c>
      <c r="R61" s="24">
        <v>25</v>
      </c>
      <c r="S61" s="28">
        <f t="shared" si="9"/>
        <v>9869413.75</v>
      </c>
    </row>
    <row r="62" spans="1:19" x14ac:dyDescent="0.35">
      <c r="A62" s="13" t="s">
        <v>83</v>
      </c>
      <c r="B62" s="14">
        <f t="shared" si="2"/>
        <v>37706102</v>
      </c>
      <c r="C62" s="25">
        <f t="shared" si="3"/>
        <v>76.352427645659844</v>
      </c>
      <c r="D62" s="14">
        <f>'REPORT_CN+CH+MX+EU'!I65</f>
        <v>11678185</v>
      </c>
      <c r="E62" s="25">
        <f t="shared" si="4"/>
        <v>23.647572354340156</v>
      </c>
      <c r="F62" s="14">
        <f>'REPORT_CN+CH+MX+EU'!H65</f>
        <v>49384287</v>
      </c>
      <c r="G62" s="14">
        <f>'REPORT_CN+CH+MX+EU'!J65</f>
        <v>1172349</v>
      </c>
      <c r="H62" s="14">
        <f>'REPORT_by rate (USMCA)'!G69</f>
        <v>37035331</v>
      </c>
      <c r="I62" s="24">
        <f t="shared" si="11"/>
        <v>10.038794555832093</v>
      </c>
      <c r="J62" s="26">
        <f t="shared" si="12"/>
        <v>2.3739312060939546</v>
      </c>
      <c r="L62" s="24">
        <f t="shared" si="7"/>
        <v>27.373931206093953</v>
      </c>
      <c r="M62">
        <f t="shared" si="13"/>
        <v>13518420.75</v>
      </c>
      <c r="O62" s="24">
        <f t="shared" si="8"/>
        <v>35.038794555832091</v>
      </c>
      <c r="P62" s="28">
        <f t="shared" si="14"/>
        <v>4091895.25</v>
      </c>
      <c r="R62" s="24">
        <v>25</v>
      </c>
      <c r="S62" s="28">
        <f t="shared" si="9"/>
        <v>3087239</v>
      </c>
    </row>
    <row r="63" spans="1:19" x14ac:dyDescent="0.35">
      <c r="A63" s="13" t="s">
        <v>84</v>
      </c>
      <c r="B63" s="14">
        <f t="shared" si="2"/>
        <v>888656806</v>
      </c>
      <c r="C63" s="25">
        <f t="shared" si="3"/>
        <v>91.010601062823824</v>
      </c>
      <c r="D63" s="14">
        <f>'REPORT_CN+CH+MX+EU'!I66</f>
        <v>87775385</v>
      </c>
      <c r="E63" s="25">
        <f t="shared" si="4"/>
        <v>8.9893989371761709</v>
      </c>
      <c r="F63" s="14">
        <f>'REPORT_CN+CH+MX+EU'!H66</f>
        <v>976432191</v>
      </c>
      <c r="G63" s="14">
        <f>'REPORT_CN+CH+MX+EU'!J66</f>
        <v>21314579</v>
      </c>
      <c r="H63" s="14">
        <f>'REPORT_by rate (USMCA)'!G70</f>
        <v>866970678</v>
      </c>
      <c r="I63" s="24">
        <f t="shared" si="11"/>
        <v>24.283093716991388</v>
      </c>
      <c r="J63" s="26">
        <f t="shared" si="12"/>
        <v>2.1829041685087174</v>
      </c>
      <c r="L63" s="24">
        <f t="shared" si="7"/>
        <v>27.182904168508717</v>
      </c>
      <c r="M63">
        <f t="shared" si="13"/>
        <v>265422626.74999997</v>
      </c>
      <c r="O63" s="24">
        <f t="shared" si="8"/>
        <v>49.283093716991388</v>
      </c>
      <c r="P63" s="28">
        <f t="shared" si="14"/>
        <v>43258425.25</v>
      </c>
      <c r="R63" s="24">
        <v>25</v>
      </c>
      <c r="S63" s="28">
        <f t="shared" si="9"/>
        <v>27365378.25</v>
      </c>
    </row>
    <row r="64" spans="1:19" x14ac:dyDescent="0.35">
      <c r="A64" s="13" t="s">
        <v>85</v>
      </c>
      <c r="B64" s="14">
        <f t="shared" si="2"/>
        <v>1697986316</v>
      </c>
      <c r="C64" s="25">
        <f t="shared" si="3"/>
        <v>95.146582945127705</v>
      </c>
      <c r="D64" s="14">
        <f>'REPORT_CN+CH+MX+EU'!I67</f>
        <v>86614101</v>
      </c>
      <c r="E64" s="25">
        <f t="shared" si="4"/>
        <v>4.8534170548722892</v>
      </c>
      <c r="F64" s="14">
        <f>'REPORT_CN+CH+MX+EU'!H67</f>
        <v>1784600417</v>
      </c>
      <c r="G64" s="14">
        <f>'REPORT_CN+CH+MX+EU'!J67</f>
        <v>13818324</v>
      </c>
      <c r="H64" s="14">
        <f>'REPORT_by rate (USMCA)'!G71</f>
        <v>1496125036</v>
      </c>
      <c r="I64" s="24">
        <f t="shared" si="11"/>
        <v>15.953896467735664</v>
      </c>
      <c r="J64" s="26">
        <f t="shared" si="12"/>
        <v>0.77430913208175045</v>
      </c>
      <c r="L64" s="24">
        <f t="shared" si="7"/>
        <v>25.774309132081751</v>
      </c>
      <c r="M64">
        <f t="shared" si="13"/>
        <v>459968428.25</v>
      </c>
      <c r="O64" s="24">
        <f t="shared" si="8"/>
        <v>40.95389646773566</v>
      </c>
      <c r="P64" s="28">
        <f t="shared" si="14"/>
        <v>35471849.25</v>
      </c>
      <c r="R64" s="24">
        <v>25</v>
      </c>
      <c r="S64" s="28">
        <f t="shared" si="9"/>
        <v>72118845.25</v>
      </c>
    </row>
    <row r="65" spans="1:19" x14ac:dyDescent="0.35">
      <c r="A65" s="13" t="s">
        <v>86</v>
      </c>
      <c r="B65" s="14">
        <f t="shared" si="2"/>
        <v>1053216196</v>
      </c>
      <c r="C65" s="25">
        <f t="shared" si="3"/>
        <v>79.703603656371868</v>
      </c>
      <c r="D65" s="14">
        <f>'REPORT_CN+CH+MX+EU'!I68</f>
        <v>268199835</v>
      </c>
      <c r="E65" s="25">
        <f t="shared" si="4"/>
        <v>20.296396343628132</v>
      </c>
      <c r="F65" s="14">
        <f>'REPORT_CN+CH+MX+EU'!H68</f>
        <v>1321416031</v>
      </c>
      <c r="G65" s="14">
        <f>'REPORT_CN+CH+MX+EU'!J68</f>
        <v>24873420</v>
      </c>
      <c r="H65" s="14">
        <f>'REPORT_by rate (USMCA)'!G72</f>
        <v>780754599</v>
      </c>
      <c r="I65" s="24">
        <f t="shared" si="11"/>
        <v>9.2742115221659258</v>
      </c>
      <c r="J65" s="26">
        <f t="shared" si="12"/>
        <v>1.882330728285224</v>
      </c>
      <c r="L65" s="24">
        <f t="shared" si="7"/>
        <v>26.882330728285226</v>
      </c>
      <c r="M65">
        <f t="shared" si="13"/>
        <v>355227427.75</v>
      </c>
      <c r="O65" s="24">
        <f t="shared" si="8"/>
        <v>34.274211522165928</v>
      </c>
      <c r="P65" s="28">
        <f t="shared" si="14"/>
        <v>91923378.75</v>
      </c>
      <c r="R65" s="24">
        <v>25</v>
      </c>
      <c r="S65" s="28">
        <f t="shared" si="9"/>
        <v>135165358</v>
      </c>
    </row>
    <row r="66" spans="1:19" x14ac:dyDescent="0.35">
      <c r="A66" s="13" t="s">
        <v>87</v>
      </c>
      <c r="B66" s="14">
        <f t="shared" si="2"/>
        <v>682751962</v>
      </c>
      <c r="C66" s="25">
        <f t="shared" si="3"/>
        <v>95.332952588135754</v>
      </c>
      <c r="D66" s="14">
        <f>'REPORT_CN+CH+MX+EU'!I69</f>
        <v>33424285</v>
      </c>
      <c r="E66" s="25">
        <f t="shared" si="4"/>
        <v>4.6670474118642478</v>
      </c>
      <c r="F66" s="14">
        <f>'REPORT_CN+CH+MX+EU'!H69</f>
        <v>716176247</v>
      </c>
      <c r="G66" s="14">
        <f>'REPORT_CN+CH+MX+EU'!J69</f>
        <v>2320500</v>
      </c>
      <c r="H66" s="14">
        <f>'REPORT_by rate (USMCA)'!G73</f>
        <v>657331031</v>
      </c>
      <c r="I66" s="24">
        <f t="shared" ref="I66:I100" si="15">100*G66/D66</f>
        <v>6.9425568864075924</v>
      </c>
      <c r="J66" s="26">
        <f t="shared" ref="J66:J100" si="16">100*G66/F66</f>
        <v>0.3240124214842886</v>
      </c>
      <c r="L66" s="24">
        <f t="shared" si="7"/>
        <v>25.324012421484287</v>
      </c>
      <c r="M66">
        <f t="shared" si="13"/>
        <v>181364561.75</v>
      </c>
      <c r="O66" s="24">
        <f t="shared" si="8"/>
        <v>31.942556886407594</v>
      </c>
      <c r="P66" s="28">
        <f t="shared" si="14"/>
        <v>10676571.25</v>
      </c>
      <c r="R66" s="24">
        <v>25</v>
      </c>
      <c r="S66" s="28">
        <f t="shared" si="9"/>
        <v>14711304</v>
      </c>
    </row>
    <row r="67" spans="1:19" x14ac:dyDescent="0.35">
      <c r="A67" s="13" t="s">
        <v>88</v>
      </c>
      <c r="B67" s="14">
        <f t="shared" ref="B67:B100" si="17">F67-D67</f>
        <v>436159267</v>
      </c>
      <c r="C67" s="25">
        <f t="shared" ref="C67:C100" si="18">100*B67/F67</f>
        <v>89.897925429368271</v>
      </c>
      <c r="D67" s="14">
        <f>'REPORT_CN+CH+MX+EU'!I70</f>
        <v>49012404</v>
      </c>
      <c r="E67" s="25">
        <f t="shared" ref="E67:E100" si="19">100*D67/F67</f>
        <v>10.102074570631721</v>
      </c>
      <c r="F67" s="14">
        <f>'REPORT_CN+CH+MX+EU'!H70</f>
        <v>485171671</v>
      </c>
      <c r="G67" s="14">
        <f>'REPORT_CN+CH+MX+EU'!J70</f>
        <v>3416108</v>
      </c>
      <c r="H67" s="14">
        <f>'REPORT_by rate (USMCA)'!G74</f>
        <v>384539369</v>
      </c>
      <c r="I67" s="24">
        <f t="shared" si="15"/>
        <v>6.9698846030894543</v>
      </c>
      <c r="J67" s="26">
        <f t="shared" si="16"/>
        <v>0.70410294009107555</v>
      </c>
      <c r="L67" s="24">
        <f t="shared" si="7"/>
        <v>25.704102940091076</v>
      </c>
      <c r="M67">
        <f t="shared" ref="M67:M98" si="20">L67%*F67</f>
        <v>124709025.75000001</v>
      </c>
      <c r="O67" s="24">
        <f t="shared" si="8"/>
        <v>31.969884603089454</v>
      </c>
      <c r="P67" s="28">
        <f t="shared" ref="P67:P98" si="21">D67*O67%</f>
        <v>15669209</v>
      </c>
      <c r="R67" s="24">
        <v>25</v>
      </c>
      <c r="S67" s="28">
        <f t="shared" si="9"/>
        <v>25158075.5</v>
      </c>
    </row>
    <row r="68" spans="1:19" x14ac:dyDescent="0.35">
      <c r="A68" s="13" t="s">
        <v>89</v>
      </c>
      <c r="B68" s="14">
        <f t="shared" si="17"/>
        <v>3408578</v>
      </c>
      <c r="C68" s="25">
        <f t="shared" si="18"/>
        <v>99.307615818116076</v>
      </c>
      <c r="D68" s="14">
        <f>'REPORT_CN+CH+MX+EU'!I71</f>
        <v>23765</v>
      </c>
      <c r="E68" s="25">
        <f t="shared" si="19"/>
        <v>0.69238418188392015</v>
      </c>
      <c r="F68" s="14">
        <f>'REPORT_CN+CH+MX+EU'!H71</f>
        <v>3432343</v>
      </c>
      <c r="G68" s="14">
        <f>'REPORT_CN+CH+MX+EU'!J71</f>
        <v>1531</v>
      </c>
      <c r="H68" s="14">
        <f>'REPORT_by rate (USMCA)'!G75</f>
        <v>3362419</v>
      </c>
      <c r="I68" s="24">
        <f t="shared" si="15"/>
        <v>6.4422470018935405</v>
      </c>
      <c r="J68" s="26">
        <f t="shared" si="16"/>
        <v>4.4605099199001963E-2</v>
      </c>
      <c r="L68" s="24">
        <f t="shared" ref="L68:L100" si="22">J68+25</f>
        <v>25.044605099199003</v>
      </c>
      <c r="M68">
        <f t="shared" si="20"/>
        <v>859616.75</v>
      </c>
      <c r="O68" s="24">
        <f t="shared" ref="O68:O100" si="23">IFERROR(I68+25,0)</f>
        <v>31.442247001893541</v>
      </c>
      <c r="P68" s="28">
        <f t="shared" si="21"/>
        <v>7472.25</v>
      </c>
      <c r="R68" s="24">
        <v>25</v>
      </c>
      <c r="S68" s="28">
        <f t="shared" ref="S68:S100" si="24">R68%*(F68-H68)</f>
        <v>17481</v>
      </c>
    </row>
    <row r="69" spans="1:19" x14ac:dyDescent="0.35">
      <c r="A69" s="13" t="s">
        <v>90</v>
      </c>
      <c r="B69" s="14">
        <f t="shared" si="17"/>
        <v>7081668</v>
      </c>
      <c r="C69" s="25">
        <f t="shared" si="18"/>
        <v>99.069040312861318</v>
      </c>
      <c r="D69" s="14">
        <f>'REPORT_CN+CH+MX+EU'!I72</f>
        <v>66547</v>
      </c>
      <c r="E69" s="25">
        <f t="shared" si="19"/>
        <v>0.93095968713867727</v>
      </c>
      <c r="F69" s="14">
        <f>'REPORT_CN+CH+MX+EU'!H72</f>
        <v>7148215</v>
      </c>
      <c r="G69" s="14">
        <f>'REPORT_CN+CH+MX+EU'!J72</f>
        <v>3757</v>
      </c>
      <c r="H69" s="14">
        <f>'REPORT_by rate (USMCA)'!G76</f>
        <v>7015156</v>
      </c>
      <c r="I69" s="24">
        <f t="shared" si="15"/>
        <v>5.6456339128736079</v>
      </c>
      <c r="J69" s="26">
        <f t="shared" si="16"/>
        <v>5.2558575812283209E-2</v>
      </c>
      <c r="L69" s="24">
        <f t="shared" si="22"/>
        <v>25.052558575812284</v>
      </c>
      <c r="M69">
        <f t="shared" si="20"/>
        <v>1790810.75</v>
      </c>
      <c r="O69" s="24">
        <f t="shared" si="23"/>
        <v>30.645633912873606</v>
      </c>
      <c r="P69" s="28">
        <f t="shared" si="21"/>
        <v>20393.749999999996</v>
      </c>
      <c r="R69" s="24">
        <v>25</v>
      </c>
      <c r="S69" s="28">
        <f t="shared" si="24"/>
        <v>33264.75</v>
      </c>
    </row>
    <row r="70" spans="1:19" x14ac:dyDescent="0.35">
      <c r="A70" s="13" t="s">
        <v>91</v>
      </c>
      <c r="B70" s="14">
        <f t="shared" si="17"/>
        <v>1117660895</v>
      </c>
      <c r="C70" s="25">
        <f t="shared" si="18"/>
        <v>98.507930743178932</v>
      </c>
      <c r="D70" s="14">
        <f>'REPORT_CN+CH+MX+EU'!I73</f>
        <v>16928865</v>
      </c>
      <c r="E70" s="25">
        <f t="shared" si="19"/>
        <v>1.4920692568210734</v>
      </c>
      <c r="F70" s="14">
        <f>'REPORT_CN+CH+MX+EU'!H73</f>
        <v>1134589760</v>
      </c>
      <c r="G70" s="14">
        <f>'REPORT_CN+CH+MX+EU'!J73</f>
        <v>660422</v>
      </c>
      <c r="H70" s="14">
        <f>'REPORT_by rate (USMCA)'!G77</f>
        <v>122945383</v>
      </c>
      <c r="I70" s="24">
        <f t="shared" si="15"/>
        <v>3.9011593512028124</v>
      </c>
      <c r="J70" s="26">
        <f t="shared" si="16"/>
        <v>5.8207999338897615E-2</v>
      </c>
      <c r="L70" s="24">
        <f t="shared" si="22"/>
        <v>25.058207999338897</v>
      </c>
      <c r="M70">
        <f t="shared" si="20"/>
        <v>284307862</v>
      </c>
      <c r="O70" s="24">
        <f t="shared" si="23"/>
        <v>28.901159351202814</v>
      </c>
      <c r="P70" s="28">
        <f t="shared" si="21"/>
        <v>4892638.2500000009</v>
      </c>
      <c r="R70" s="24">
        <v>25</v>
      </c>
      <c r="S70" s="28">
        <f t="shared" si="24"/>
        <v>252911094.25</v>
      </c>
    </row>
    <row r="71" spans="1:19" x14ac:dyDescent="0.35">
      <c r="A71" s="13" t="s">
        <v>92</v>
      </c>
      <c r="B71" s="14">
        <f t="shared" si="17"/>
        <v>1300284911</v>
      </c>
      <c r="C71" s="25">
        <f t="shared" si="18"/>
        <v>99.42290014054629</v>
      </c>
      <c r="D71" s="14">
        <f>'REPORT_CN+CH+MX+EU'!I74</f>
        <v>7547499</v>
      </c>
      <c r="E71" s="25">
        <f t="shared" si="19"/>
        <v>0.57709985945370479</v>
      </c>
      <c r="F71" s="14">
        <f>'REPORT_CN+CH+MX+EU'!H74</f>
        <v>1307832410</v>
      </c>
      <c r="G71" s="14">
        <f>'REPORT_CN+CH+MX+EU'!J74</f>
        <v>467182</v>
      </c>
      <c r="H71" s="14">
        <f>'REPORT_by rate (USMCA)'!G78</f>
        <v>1123707096</v>
      </c>
      <c r="I71" s="24">
        <f t="shared" si="15"/>
        <v>6.189891512406958</v>
      </c>
      <c r="J71" s="26">
        <f t="shared" si="16"/>
        <v>3.5721855218437355E-2</v>
      </c>
      <c r="L71" s="24">
        <f t="shared" si="22"/>
        <v>25.035721855218437</v>
      </c>
      <c r="M71">
        <f t="shared" si="20"/>
        <v>327425284.49999994</v>
      </c>
      <c r="O71" s="24">
        <f t="shared" si="23"/>
        <v>31.189891512406959</v>
      </c>
      <c r="P71" s="28">
        <f t="shared" si="21"/>
        <v>2354056.75</v>
      </c>
      <c r="R71" s="24">
        <v>25</v>
      </c>
      <c r="S71" s="28">
        <f t="shared" si="24"/>
        <v>46031328.5</v>
      </c>
    </row>
    <row r="72" spans="1:19" x14ac:dyDescent="0.35">
      <c r="A72" s="13" t="s">
        <v>93</v>
      </c>
      <c r="B72" s="14">
        <f t="shared" si="17"/>
        <v>1809479334</v>
      </c>
      <c r="C72" s="25">
        <f t="shared" si="18"/>
        <v>95.80710843227952</v>
      </c>
      <c r="D72" s="14">
        <f>'REPORT_CN+CH+MX+EU'!I75</f>
        <v>79189851</v>
      </c>
      <c r="E72" s="25">
        <f t="shared" si="19"/>
        <v>4.1928915677204737</v>
      </c>
      <c r="F72" s="14">
        <f>'REPORT_CN+CH+MX+EU'!H75</f>
        <v>1888669185</v>
      </c>
      <c r="G72" s="14">
        <f>'REPORT_CN+CH+MX+EU'!J75</f>
        <v>3691741</v>
      </c>
      <c r="H72" s="14">
        <f>'REPORT_by rate (USMCA)'!G79</f>
        <v>1297665790</v>
      </c>
      <c r="I72" s="24">
        <f t="shared" si="15"/>
        <v>4.6618865339196054</v>
      </c>
      <c r="J72" s="26">
        <f t="shared" si="16"/>
        <v>0.19546784737741141</v>
      </c>
      <c r="L72" s="24">
        <f t="shared" si="22"/>
        <v>25.195467847377412</v>
      </c>
      <c r="M72">
        <f t="shared" si="20"/>
        <v>475859037.25</v>
      </c>
      <c r="O72" s="24">
        <f t="shared" si="23"/>
        <v>29.661886533919606</v>
      </c>
      <c r="P72" s="28">
        <f t="shared" si="21"/>
        <v>23489203.75</v>
      </c>
      <c r="R72" s="24">
        <v>25</v>
      </c>
      <c r="S72" s="28">
        <f t="shared" si="24"/>
        <v>147750848.75</v>
      </c>
    </row>
    <row r="73" spans="1:19" x14ac:dyDescent="0.35">
      <c r="A73" s="13" t="s">
        <v>94</v>
      </c>
      <c r="B73" s="14">
        <f t="shared" si="17"/>
        <v>5802126778</v>
      </c>
      <c r="C73" s="25">
        <f t="shared" si="18"/>
        <v>99.342009037207745</v>
      </c>
      <c r="D73" s="14">
        <f>'REPORT_CN+CH+MX+EU'!I76</f>
        <v>38430338</v>
      </c>
      <c r="E73" s="25">
        <f t="shared" si="19"/>
        <v>0.65799096279225566</v>
      </c>
      <c r="F73" s="14">
        <f>'REPORT_CN+CH+MX+EU'!H76</f>
        <v>5840557116</v>
      </c>
      <c r="G73" s="14">
        <f>'REPORT_CN+CH+MX+EU'!J76</f>
        <v>1831370</v>
      </c>
      <c r="H73" s="14">
        <f>'REPORT_by rate (USMCA)'!G80</f>
        <v>786282578</v>
      </c>
      <c r="I73" s="24">
        <f t="shared" si="15"/>
        <v>4.7654277721939371</v>
      </c>
      <c r="J73" s="26">
        <f t="shared" si="16"/>
        <v>3.1356084079428428E-2</v>
      </c>
      <c r="L73" s="24">
        <f t="shared" si="22"/>
        <v>25.031356084079427</v>
      </c>
      <c r="M73">
        <f t="shared" si="20"/>
        <v>1461970648.9999998</v>
      </c>
      <c r="O73" s="24">
        <f t="shared" si="23"/>
        <v>29.765427772193938</v>
      </c>
      <c r="P73" s="28">
        <f t="shared" si="21"/>
        <v>11438954.5</v>
      </c>
      <c r="R73" s="24">
        <v>25</v>
      </c>
      <c r="S73" s="28">
        <f t="shared" si="24"/>
        <v>1263568634.5</v>
      </c>
    </row>
    <row r="74" spans="1:19" x14ac:dyDescent="0.35">
      <c r="A74" s="13" t="s">
        <v>95</v>
      </c>
      <c r="B74" s="14">
        <f t="shared" si="17"/>
        <v>3121616093</v>
      </c>
      <c r="C74" s="25">
        <f t="shared" si="18"/>
        <v>98.062518480732052</v>
      </c>
      <c r="D74" s="14">
        <f>'REPORT_CN+CH+MX+EU'!I77</f>
        <v>61675690</v>
      </c>
      <c r="E74" s="25">
        <f t="shared" si="19"/>
        <v>1.9374815192679433</v>
      </c>
      <c r="F74" s="14">
        <f>'REPORT_CN+CH+MX+EU'!H77</f>
        <v>3183291783</v>
      </c>
      <c r="G74" s="14">
        <f>'REPORT_CN+CH+MX+EU'!J77</f>
        <v>15294258</v>
      </c>
      <c r="H74" s="14">
        <f>'REPORT_by rate (USMCA)'!G81</f>
        <v>31741739</v>
      </c>
      <c r="I74" s="24">
        <f t="shared" si="15"/>
        <v>24.797870927751273</v>
      </c>
      <c r="J74" s="26">
        <f t="shared" si="16"/>
        <v>0.48045416639709904</v>
      </c>
      <c r="L74" s="24">
        <f t="shared" si="22"/>
        <v>25.480454166397099</v>
      </c>
      <c r="M74">
        <f t="shared" si="20"/>
        <v>811117203.75</v>
      </c>
      <c r="O74" s="24">
        <f t="shared" si="23"/>
        <v>49.797870927751276</v>
      </c>
      <c r="P74" s="28">
        <f t="shared" si="21"/>
        <v>30713180.5</v>
      </c>
      <c r="R74" s="24">
        <v>25</v>
      </c>
      <c r="S74" s="28">
        <f t="shared" si="24"/>
        <v>787887511</v>
      </c>
    </row>
    <row r="75" spans="1:19" x14ac:dyDescent="0.35">
      <c r="A75" s="13" t="s">
        <v>96</v>
      </c>
      <c r="B75" s="14">
        <f t="shared" si="17"/>
        <v>6988274854</v>
      </c>
      <c r="C75" s="25">
        <f t="shared" si="18"/>
        <v>96.171797284063942</v>
      </c>
      <c r="D75" s="14">
        <f>'REPORT_CN+CH+MX+EU'!I78</f>
        <v>278174408</v>
      </c>
      <c r="E75" s="25">
        <f t="shared" si="19"/>
        <v>3.828202715936063</v>
      </c>
      <c r="F75" s="14">
        <f>'REPORT_CN+CH+MX+EU'!H78</f>
        <v>7266449262</v>
      </c>
      <c r="G75" s="14">
        <f>'REPORT_CN+CH+MX+EU'!J78</f>
        <v>12250459</v>
      </c>
      <c r="H75" s="14">
        <f>'REPORT_by rate (USMCA)'!G82</f>
        <v>2401325220</v>
      </c>
      <c r="I75" s="24">
        <f t="shared" si="15"/>
        <v>4.4038770813165531</v>
      </c>
      <c r="J75" s="26">
        <f t="shared" si="16"/>
        <v>0.16858934203344611</v>
      </c>
      <c r="L75" s="24">
        <f t="shared" si="22"/>
        <v>25.168589342033446</v>
      </c>
      <c r="M75">
        <f t="shared" si="20"/>
        <v>1828862774.5000002</v>
      </c>
      <c r="O75" s="24">
        <f t="shared" si="23"/>
        <v>29.403877081316551</v>
      </c>
      <c r="P75" s="28">
        <f t="shared" si="21"/>
        <v>81794061</v>
      </c>
      <c r="R75" s="24">
        <v>25</v>
      </c>
      <c r="S75" s="28">
        <f t="shared" si="24"/>
        <v>1216281010.5</v>
      </c>
    </row>
    <row r="76" spans="1:19" x14ac:dyDescent="0.35">
      <c r="A76" s="13" t="s">
        <v>97</v>
      </c>
      <c r="B76" s="14">
        <f t="shared" si="17"/>
        <v>950754537</v>
      </c>
      <c r="C76" s="25">
        <f t="shared" si="18"/>
        <v>97.043929348465639</v>
      </c>
      <c r="D76" s="14">
        <f>'REPORT_CN+CH+MX+EU'!I79</f>
        <v>28961086</v>
      </c>
      <c r="E76" s="25">
        <f t="shared" si="19"/>
        <v>2.9560706515343584</v>
      </c>
      <c r="F76" s="14">
        <f>'REPORT_CN+CH+MX+EU'!H79</f>
        <v>979715623</v>
      </c>
      <c r="G76" s="14">
        <f>'REPORT_CN+CH+MX+EU'!J79</f>
        <v>738701</v>
      </c>
      <c r="H76" s="14">
        <f>'REPORT_by rate (USMCA)'!G83</f>
        <v>588948364</v>
      </c>
      <c r="I76" s="24">
        <f t="shared" si="15"/>
        <v>2.5506674715167796</v>
      </c>
      <c r="J76" s="26">
        <f t="shared" si="16"/>
        <v>7.5399532543741016E-2</v>
      </c>
      <c r="L76" s="24">
        <f t="shared" si="22"/>
        <v>25.075399532543742</v>
      </c>
      <c r="M76">
        <f t="shared" si="20"/>
        <v>245667606.75</v>
      </c>
      <c r="O76" s="24">
        <f t="shared" si="23"/>
        <v>27.550667471516778</v>
      </c>
      <c r="P76" s="28">
        <f t="shared" si="21"/>
        <v>7978972.4999999991</v>
      </c>
      <c r="R76" s="24">
        <v>25</v>
      </c>
      <c r="S76" s="28">
        <f t="shared" si="24"/>
        <v>97691814.75</v>
      </c>
    </row>
    <row r="77" spans="1:19" x14ac:dyDescent="0.35">
      <c r="A77" s="13" t="s">
        <v>98</v>
      </c>
      <c r="B77" s="14">
        <f t="shared" si="17"/>
        <v>198404500</v>
      </c>
      <c r="C77" s="25">
        <f t="shared" si="18"/>
        <v>96.506973801057072</v>
      </c>
      <c r="D77" s="14">
        <f>'REPORT_CN+CH+MX+EU'!I80</f>
        <v>7181161</v>
      </c>
      <c r="E77" s="25">
        <f t="shared" si="19"/>
        <v>3.493026198942931</v>
      </c>
      <c r="F77" s="14">
        <f>'REPORT_CN+CH+MX+EU'!H80</f>
        <v>205585661</v>
      </c>
      <c r="G77" s="14">
        <f>'REPORT_CN+CH+MX+EU'!J80</f>
        <v>206783</v>
      </c>
      <c r="H77" s="14">
        <f>'REPORT_by rate (USMCA)'!G84</f>
        <v>158568361</v>
      </c>
      <c r="I77" s="24">
        <f t="shared" si="15"/>
        <v>2.8795204563718877</v>
      </c>
      <c r="J77" s="26">
        <f t="shared" si="16"/>
        <v>0.10058240394499109</v>
      </c>
      <c r="L77" s="24">
        <f t="shared" si="22"/>
        <v>25.100582403944991</v>
      </c>
      <c r="M77">
        <f t="shared" si="20"/>
        <v>51603198.250000007</v>
      </c>
      <c r="O77" s="24">
        <f t="shared" si="23"/>
        <v>27.879520456371889</v>
      </c>
      <c r="P77" s="28">
        <f t="shared" si="21"/>
        <v>2002073.25</v>
      </c>
      <c r="R77" s="24">
        <v>25</v>
      </c>
      <c r="S77" s="28">
        <f t="shared" si="24"/>
        <v>11754325</v>
      </c>
    </row>
    <row r="78" spans="1:19" x14ac:dyDescent="0.35">
      <c r="A78" s="13" t="s">
        <v>99</v>
      </c>
      <c r="B78" s="14">
        <f t="shared" si="17"/>
        <v>1715444613</v>
      </c>
      <c r="C78" s="25">
        <f t="shared" si="18"/>
        <v>93.900341541539689</v>
      </c>
      <c r="D78" s="14">
        <f>'REPORT_CN+CH+MX+EU'!I81</f>
        <v>111433314</v>
      </c>
      <c r="E78" s="25">
        <f t="shared" si="19"/>
        <v>6.0996584584603175</v>
      </c>
      <c r="F78" s="14">
        <f>'REPORT_CN+CH+MX+EU'!H81</f>
        <v>1826877927</v>
      </c>
      <c r="G78" s="14">
        <f>'REPORT_CN+CH+MX+EU'!J81</f>
        <v>3790856</v>
      </c>
      <c r="H78" s="14">
        <f>'REPORT_by rate (USMCA)'!G85</f>
        <v>1228123705</v>
      </c>
      <c r="I78" s="24">
        <f t="shared" si="15"/>
        <v>3.4019054660799193</v>
      </c>
      <c r="J78" s="26">
        <f t="shared" si="16"/>
        <v>0.20750461451056768</v>
      </c>
      <c r="L78" s="24">
        <f t="shared" si="22"/>
        <v>25.207504614510569</v>
      </c>
      <c r="M78">
        <f t="shared" si="20"/>
        <v>460510337.75</v>
      </c>
      <c r="O78" s="24">
        <f t="shared" si="23"/>
        <v>28.401905466079921</v>
      </c>
      <c r="P78" s="28">
        <f t="shared" si="21"/>
        <v>31649184.5</v>
      </c>
      <c r="R78" s="24">
        <v>25</v>
      </c>
      <c r="S78" s="28">
        <f t="shared" si="24"/>
        <v>149688555.5</v>
      </c>
    </row>
    <row r="79" spans="1:19" x14ac:dyDescent="0.35">
      <c r="A79" s="13" t="s">
        <v>100</v>
      </c>
      <c r="B79" s="14">
        <f t="shared" si="17"/>
        <v>148257269</v>
      </c>
      <c r="C79" s="25">
        <f t="shared" si="18"/>
        <v>98.442665579549939</v>
      </c>
      <c r="D79" s="14">
        <f>'REPORT_CN+CH+MX+EU'!I82</f>
        <v>2345387</v>
      </c>
      <c r="E79" s="25">
        <f t="shared" si="19"/>
        <v>1.5573344204500617</v>
      </c>
      <c r="F79" s="14">
        <f>'REPORT_CN+CH+MX+EU'!H82</f>
        <v>150602656</v>
      </c>
      <c r="G79" s="14">
        <f>'REPORT_CN+CH+MX+EU'!J82</f>
        <v>5232</v>
      </c>
      <c r="H79" s="14">
        <f>'REPORT_by rate (USMCA)'!G86</f>
        <v>142444186</v>
      </c>
      <c r="I79" s="24">
        <f t="shared" si="15"/>
        <v>0.22307619169032658</v>
      </c>
      <c r="J79" s="26">
        <f t="shared" si="16"/>
        <v>3.4740423170226162E-3</v>
      </c>
      <c r="L79" s="24">
        <f t="shared" si="22"/>
        <v>25.003474042317023</v>
      </c>
      <c r="M79">
        <f t="shared" si="20"/>
        <v>37655896.000000007</v>
      </c>
      <c r="O79" s="24">
        <f t="shared" si="23"/>
        <v>25.223076191690328</v>
      </c>
      <c r="P79" s="28">
        <f t="shared" si="21"/>
        <v>591578.75000000012</v>
      </c>
      <c r="R79" s="24">
        <v>25</v>
      </c>
      <c r="S79" s="28">
        <f t="shared" si="24"/>
        <v>2039617.5</v>
      </c>
    </row>
    <row r="80" spans="1:19" x14ac:dyDescent="0.35">
      <c r="A80" s="13" t="s">
        <v>101</v>
      </c>
      <c r="B80" s="14">
        <f t="shared" si="17"/>
        <v>279399217</v>
      </c>
      <c r="C80" s="25">
        <f t="shared" si="18"/>
        <v>99.9027668745954</v>
      </c>
      <c r="D80" s="14">
        <f>'REPORT_CN+CH+MX+EU'!I83</f>
        <v>271933</v>
      </c>
      <c r="E80" s="25">
        <f t="shared" si="19"/>
        <v>9.7233125404604659E-2</v>
      </c>
      <c r="F80" s="14">
        <f>'REPORT_CN+CH+MX+EU'!H83</f>
        <v>279671150</v>
      </c>
      <c r="G80" s="14">
        <f>'REPORT_CN+CH+MX+EU'!J83</f>
        <v>8152</v>
      </c>
      <c r="H80" s="14">
        <f>'REPORT_by rate (USMCA)'!G87</f>
        <v>271454711</v>
      </c>
      <c r="I80" s="24">
        <f t="shared" si="15"/>
        <v>2.9977972515288691</v>
      </c>
      <c r="J80" s="26">
        <f t="shared" si="16"/>
        <v>2.9148519609548573E-3</v>
      </c>
      <c r="L80" s="24">
        <f t="shared" si="22"/>
        <v>25.002914851960956</v>
      </c>
      <c r="M80">
        <f t="shared" si="20"/>
        <v>69925939.5</v>
      </c>
      <c r="O80" s="24">
        <f t="shared" si="23"/>
        <v>27.997797251528869</v>
      </c>
      <c r="P80" s="28">
        <f t="shared" si="21"/>
        <v>76135.249999999985</v>
      </c>
      <c r="R80" s="24">
        <v>25</v>
      </c>
      <c r="S80" s="28">
        <f t="shared" si="24"/>
        <v>2054109.75</v>
      </c>
    </row>
    <row r="81" spans="1:19" x14ac:dyDescent="0.35">
      <c r="A81" s="13" t="s">
        <v>102</v>
      </c>
      <c r="B81" s="14">
        <f t="shared" si="17"/>
        <v>38189834</v>
      </c>
      <c r="C81" s="25">
        <f t="shared" si="18"/>
        <v>95.999602023486347</v>
      </c>
      <c r="D81" s="14">
        <f>'REPORT_CN+CH+MX+EU'!I84</f>
        <v>1591408</v>
      </c>
      <c r="E81" s="25">
        <f t="shared" si="19"/>
        <v>4.0003979765136544</v>
      </c>
      <c r="F81" s="14">
        <f>'REPORT_CN+CH+MX+EU'!H84</f>
        <v>39781242</v>
      </c>
      <c r="G81" s="14">
        <f>'REPORT_CN+CH+MX+EU'!J84</f>
        <v>47673</v>
      </c>
      <c r="H81" s="14">
        <f>'REPORT_by rate (USMCA)'!G88</f>
        <v>24542711</v>
      </c>
      <c r="I81" s="24">
        <f t="shared" si="15"/>
        <v>2.995649135859566</v>
      </c>
      <c r="J81" s="26">
        <f t="shared" si="16"/>
        <v>0.11983788741437484</v>
      </c>
      <c r="L81" s="24">
        <f t="shared" si="22"/>
        <v>25.119837887414374</v>
      </c>
      <c r="M81">
        <f t="shared" si="20"/>
        <v>9992983.5</v>
      </c>
      <c r="O81" s="24">
        <f t="shared" si="23"/>
        <v>27.995649135859566</v>
      </c>
      <c r="P81" s="28">
        <f t="shared" si="21"/>
        <v>445525.00000000006</v>
      </c>
      <c r="R81" s="24">
        <v>25</v>
      </c>
      <c r="S81" s="28">
        <f t="shared" si="24"/>
        <v>3809632.75</v>
      </c>
    </row>
    <row r="82" spans="1:19" x14ac:dyDescent="0.35">
      <c r="A82" s="13" t="s">
        <v>103</v>
      </c>
      <c r="B82" s="14">
        <f t="shared" si="17"/>
        <v>94241888</v>
      </c>
      <c r="C82" s="25">
        <f t="shared" si="18"/>
        <v>94.69351261049863</v>
      </c>
      <c r="D82" s="14">
        <f>'REPORT_CN+CH+MX+EU'!I85</f>
        <v>5281179</v>
      </c>
      <c r="E82" s="25">
        <f t="shared" si="19"/>
        <v>5.3064873895013704</v>
      </c>
      <c r="F82" s="14">
        <f>'REPORT_CN+CH+MX+EU'!H85</f>
        <v>99523067</v>
      </c>
      <c r="G82" s="14">
        <f>'REPORT_CN+CH+MX+EU'!J85</f>
        <v>694558</v>
      </c>
      <c r="H82" s="14">
        <f>'REPORT_by rate (USMCA)'!G89</f>
        <v>75955093</v>
      </c>
      <c r="I82" s="24">
        <f t="shared" si="15"/>
        <v>13.15157088975776</v>
      </c>
      <c r="J82" s="26">
        <f t="shared" si="16"/>
        <v>0.69788645078632872</v>
      </c>
      <c r="L82" s="24">
        <f t="shared" si="22"/>
        <v>25.697886450786328</v>
      </c>
      <c r="M82">
        <f t="shared" si="20"/>
        <v>25575324.75</v>
      </c>
      <c r="O82" s="24">
        <f t="shared" si="23"/>
        <v>38.151570889757764</v>
      </c>
      <c r="P82" s="28">
        <f t="shared" si="21"/>
        <v>2014852.7500000002</v>
      </c>
      <c r="R82" s="24">
        <v>25</v>
      </c>
      <c r="S82" s="28">
        <f t="shared" si="24"/>
        <v>5891993.5</v>
      </c>
    </row>
    <row r="83" spans="1:19" x14ac:dyDescent="0.35">
      <c r="A83" s="13" t="s">
        <v>104</v>
      </c>
      <c r="B83" s="14">
        <f t="shared" si="17"/>
        <v>633335010</v>
      </c>
      <c r="C83" s="25">
        <f t="shared" si="18"/>
        <v>95.942913604491935</v>
      </c>
      <c r="D83" s="14">
        <f>'REPORT_CN+CH+MX+EU'!I86</f>
        <v>26781497</v>
      </c>
      <c r="E83" s="25">
        <f t="shared" si="19"/>
        <v>4.0570863955080583</v>
      </c>
      <c r="F83" s="14">
        <f>'REPORT_CN+CH+MX+EU'!H86</f>
        <v>660116507</v>
      </c>
      <c r="G83" s="14">
        <f>'REPORT_CN+CH+MX+EU'!J86</f>
        <v>1350369</v>
      </c>
      <c r="H83" s="14">
        <f>'REPORT_by rate (USMCA)'!G90</f>
        <v>219842896</v>
      </c>
      <c r="I83" s="24">
        <f t="shared" si="15"/>
        <v>5.0421714663672459</v>
      </c>
      <c r="J83" s="26">
        <f t="shared" si="16"/>
        <v>0.20456525260017472</v>
      </c>
      <c r="L83" s="24">
        <f t="shared" si="22"/>
        <v>25.204565252600176</v>
      </c>
      <c r="M83">
        <f t="shared" si="20"/>
        <v>166379495.75</v>
      </c>
      <c r="O83" s="24">
        <f t="shared" si="23"/>
        <v>30.042171466367247</v>
      </c>
      <c r="P83" s="28">
        <f t="shared" si="21"/>
        <v>8045743.25</v>
      </c>
      <c r="R83" s="24">
        <v>25</v>
      </c>
      <c r="S83" s="28">
        <f t="shared" si="24"/>
        <v>110068402.75</v>
      </c>
    </row>
    <row r="84" spans="1:19" x14ac:dyDescent="0.35">
      <c r="A84" s="13" t="s">
        <v>105</v>
      </c>
      <c r="B84" s="14">
        <f t="shared" si="17"/>
        <v>2454723997</v>
      </c>
      <c r="C84" s="25">
        <f t="shared" si="18"/>
        <v>86.082085275757279</v>
      </c>
      <c r="D84" s="14">
        <f>'REPORT_CN+CH+MX+EU'!I87</f>
        <v>396884429</v>
      </c>
      <c r="E84" s="25">
        <f t="shared" si="19"/>
        <v>13.917914724242717</v>
      </c>
      <c r="F84" s="14">
        <f>'REPORT_CN+CH+MX+EU'!H87</f>
        <v>2851608426</v>
      </c>
      <c r="G84" s="14">
        <f>'REPORT_CN+CH+MX+EU'!J87</f>
        <v>15929848</v>
      </c>
      <c r="H84" s="14">
        <f>'REPORT_by rate (USMCA)'!G91</f>
        <v>2256587302</v>
      </c>
      <c r="I84" s="24">
        <f t="shared" si="15"/>
        <v>4.0137246099921953</v>
      </c>
      <c r="J84" s="26">
        <f t="shared" si="16"/>
        <v>0.55862676848465731</v>
      </c>
      <c r="L84" s="24">
        <f t="shared" si="22"/>
        <v>25.558626768484658</v>
      </c>
      <c r="M84">
        <f t="shared" si="20"/>
        <v>728831954.50000012</v>
      </c>
      <c r="O84" s="24">
        <f t="shared" si="23"/>
        <v>29.013724609992195</v>
      </c>
      <c r="P84" s="28">
        <f t="shared" si="21"/>
        <v>115150955.25000001</v>
      </c>
      <c r="R84" s="24">
        <v>25</v>
      </c>
      <c r="S84" s="28">
        <f t="shared" si="24"/>
        <v>148755281</v>
      </c>
    </row>
    <row r="85" spans="1:19" x14ac:dyDescent="0.35">
      <c r="A85" s="13" t="s">
        <v>106</v>
      </c>
      <c r="B85" s="14">
        <f t="shared" si="17"/>
        <v>97560466254</v>
      </c>
      <c r="C85" s="25">
        <f t="shared" si="18"/>
        <v>92.52445519690248</v>
      </c>
      <c r="D85" s="14">
        <f>'REPORT_CN+CH+MX+EU'!I88</f>
        <v>7882431028</v>
      </c>
      <c r="E85" s="25">
        <f t="shared" si="19"/>
        <v>7.4755448030975131</v>
      </c>
      <c r="F85" s="14">
        <f>'REPORT_CN+CH+MX+EU'!H88</f>
        <v>105442897282</v>
      </c>
      <c r="G85" s="14">
        <f>'REPORT_CN+CH+MX+EU'!J88</f>
        <v>189493693</v>
      </c>
      <c r="H85" s="14">
        <f>'REPORT_by rate (USMCA)'!G92</f>
        <v>18489695683</v>
      </c>
      <c r="I85" s="24">
        <f t="shared" si="15"/>
        <v>2.4040006481107139</v>
      </c>
      <c r="J85" s="26">
        <f t="shared" si="16"/>
        <v>0.17971214551627099</v>
      </c>
      <c r="L85" s="24">
        <f t="shared" si="22"/>
        <v>25.17971214551627</v>
      </c>
      <c r="M85">
        <f t="shared" si="20"/>
        <v>26550218013.5</v>
      </c>
      <c r="O85" s="24">
        <f t="shared" si="23"/>
        <v>27.404000648110713</v>
      </c>
      <c r="P85" s="28">
        <f t="shared" si="21"/>
        <v>2160101450</v>
      </c>
      <c r="R85" s="24">
        <v>25</v>
      </c>
      <c r="S85" s="28">
        <f t="shared" si="24"/>
        <v>21738300399.75</v>
      </c>
    </row>
    <row r="86" spans="1:19" x14ac:dyDescent="0.35">
      <c r="A86" s="13" t="s">
        <v>107</v>
      </c>
      <c r="B86" s="14">
        <f t="shared" si="17"/>
        <v>79312054552</v>
      </c>
      <c r="C86" s="25">
        <f t="shared" si="18"/>
        <v>91.023708912994081</v>
      </c>
      <c r="D86" s="14">
        <f>'REPORT_CN+CH+MX+EU'!I89</f>
        <v>7821347832</v>
      </c>
      <c r="E86" s="25">
        <f t="shared" si="19"/>
        <v>8.976291087005924</v>
      </c>
      <c r="F86" s="14">
        <f>'REPORT_CN+CH+MX+EU'!H89</f>
        <v>87133402384</v>
      </c>
      <c r="G86" s="14">
        <f>'REPORT_CN+CH+MX+EU'!J89</f>
        <v>241615062</v>
      </c>
      <c r="H86" s="14">
        <f>'REPORT_by rate (USMCA)'!G93</f>
        <v>43663958111</v>
      </c>
      <c r="I86" s="24">
        <f t="shared" si="15"/>
        <v>3.0891742342856081</v>
      </c>
      <c r="J86" s="26">
        <f t="shared" si="16"/>
        <v>0.27729327145426258</v>
      </c>
      <c r="L86" s="24">
        <f t="shared" si="22"/>
        <v>25.277293271454262</v>
      </c>
      <c r="M86">
        <f t="shared" si="20"/>
        <v>22024965657.999996</v>
      </c>
      <c r="O86" s="24">
        <f t="shared" si="23"/>
        <v>28.089174234285608</v>
      </c>
      <c r="P86" s="28">
        <f t="shared" si="21"/>
        <v>2196952020</v>
      </c>
      <c r="R86" s="24">
        <v>25</v>
      </c>
      <c r="S86" s="28">
        <f t="shared" si="24"/>
        <v>10867361068.25</v>
      </c>
    </row>
    <row r="87" spans="1:19" x14ac:dyDescent="0.35">
      <c r="A87" s="13" t="s">
        <v>108</v>
      </c>
      <c r="B87" s="14">
        <f t="shared" si="17"/>
        <v>297467294</v>
      </c>
      <c r="C87" s="25">
        <f t="shared" si="18"/>
        <v>88.869306014958312</v>
      </c>
      <c r="D87" s="14">
        <f>'REPORT_CN+CH+MX+EU'!I90</f>
        <v>37257154</v>
      </c>
      <c r="E87" s="25">
        <f t="shared" si="19"/>
        <v>11.13069398504169</v>
      </c>
      <c r="F87" s="14">
        <f>'REPORT_CN+CH+MX+EU'!H90</f>
        <v>334724448</v>
      </c>
      <c r="G87" s="14">
        <f>'REPORT_CN+CH+MX+EU'!J90</f>
        <v>1152809</v>
      </c>
      <c r="H87" s="14">
        <f>'REPORT_by rate (USMCA)'!G94</f>
        <v>224761906</v>
      </c>
      <c r="I87" s="24">
        <f t="shared" si="15"/>
        <v>3.0941950101717377</v>
      </c>
      <c r="J87" s="26">
        <f t="shared" si="16"/>
        <v>0.34440537788264575</v>
      </c>
      <c r="L87" s="24">
        <f t="shared" si="22"/>
        <v>25.344405377882644</v>
      </c>
      <c r="M87">
        <f t="shared" si="20"/>
        <v>84833921</v>
      </c>
      <c r="O87" s="24">
        <f t="shared" si="23"/>
        <v>28.094195010171738</v>
      </c>
      <c r="P87" s="28">
        <f t="shared" si="21"/>
        <v>10467097.500000002</v>
      </c>
      <c r="R87" s="24">
        <v>25</v>
      </c>
      <c r="S87" s="28">
        <f t="shared" si="24"/>
        <v>27490635.5</v>
      </c>
    </row>
    <row r="88" spans="1:19" x14ac:dyDescent="0.35">
      <c r="A88" s="13" t="s">
        <v>109</v>
      </c>
      <c r="B88" s="14">
        <f t="shared" si="17"/>
        <v>118235886458</v>
      </c>
      <c r="C88" s="25">
        <f t="shared" si="18"/>
        <v>86.56275640962005</v>
      </c>
      <c r="D88" s="14">
        <f>'REPORT_CN+CH+MX+EU'!I91</f>
        <v>18353902687</v>
      </c>
      <c r="E88" s="25">
        <f t="shared" si="19"/>
        <v>13.43724359037995</v>
      </c>
      <c r="F88" s="14">
        <f>'REPORT_CN+CH+MX+EU'!H91</f>
        <v>136589789145</v>
      </c>
      <c r="G88" s="14">
        <f>'REPORT_CN+CH+MX+EU'!J91</f>
        <v>468692088</v>
      </c>
      <c r="H88" s="14">
        <f>'REPORT_by rate (USMCA)'!G95</f>
        <v>111623830835</v>
      </c>
      <c r="I88" s="24">
        <f t="shared" si="15"/>
        <v>2.5536372072625886</v>
      </c>
      <c r="J88" s="26">
        <f t="shared" si="16"/>
        <v>0.3431384519544497</v>
      </c>
      <c r="L88" s="24">
        <f t="shared" si="22"/>
        <v>25.343138451954449</v>
      </c>
      <c r="M88">
        <f t="shared" si="20"/>
        <v>34616139374.25</v>
      </c>
      <c r="O88" s="24">
        <f t="shared" si="23"/>
        <v>27.553637207262589</v>
      </c>
      <c r="P88" s="28">
        <f t="shared" si="21"/>
        <v>5057167759.75</v>
      </c>
      <c r="R88" s="24">
        <v>25</v>
      </c>
      <c r="S88" s="28">
        <f t="shared" si="24"/>
        <v>6241489577.5</v>
      </c>
    </row>
    <row r="89" spans="1:19" x14ac:dyDescent="0.35">
      <c r="A89" s="13" t="s">
        <v>110</v>
      </c>
      <c r="B89" s="14">
        <f t="shared" si="17"/>
        <v>1444019187</v>
      </c>
      <c r="C89" s="25">
        <f t="shared" si="18"/>
        <v>99.998571161285568</v>
      </c>
      <c r="D89" s="14">
        <f>'REPORT_CN+CH+MX+EU'!I92</f>
        <v>20633</v>
      </c>
      <c r="E89" s="25">
        <f t="shared" si="19"/>
        <v>1.428838714433789E-3</v>
      </c>
      <c r="F89" s="14">
        <f>'REPORT_CN+CH+MX+EU'!H92</f>
        <v>1444039820</v>
      </c>
      <c r="G89" s="14">
        <f>'REPORT_CN+CH+MX+EU'!J92</f>
        <v>619</v>
      </c>
      <c r="H89" s="14">
        <f>'REPORT_by rate (USMCA)'!G96</f>
        <v>4093426</v>
      </c>
      <c r="I89" s="24">
        <f t="shared" si="15"/>
        <v>3.0000484660495323</v>
      </c>
      <c r="J89" s="26">
        <f t="shared" si="16"/>
        <v>4.2865853934692743E-5</v>
      </c>
      <c r="L89" s="24">
        <f t="shared" si="22"/>
        <v>25.000042865853935</v>
      </c>
      <c r="M89">
        <f t="shared" si="20"/>
        <v>361010574</v>
      </c>
      <c r="O89" s="24">
        <f t="shared" si="23"/>
        <v>28.000048466049531</v>
      </c>
      <c r="P89" s="28">
        <f t="shared" si="21"/>
        <v>5777.25</v>
      </c>
      <c r="R89" s="24">
        <v>25</v>
      </c>
      <c r="S89" s="28">
        <f t="shared" si="24"/>
        <v>359986598.5</v>
      </c>
    </row>
    <row r="90" spans="1:19" x14ac:dyDescent="0.35">
      <c r="A90" s="13" t="s">
        <v>111</v>
      </c>
      <c r="B90" s="14">
        <f t="shared" si="17"/>
        <v>669294198</v>
      </c>
      <c r="C90" s="25">
        <f t="shared" si="18"/>
        <v>93.53012777564345</v>
      </c>
      <c r="D90" s="14">
        <f>'REPORT_CN+CH+MX+EU'!I93</f>
        <v>46297894</v>
      </c>
      <c r="E90" s="25">
        <f t="shared" si="19"/>
        <v>6.4698722243565543</v>
      </c>
      <c r="F90" s="14">
        <f>'REPORT_CN+CH+MX+EU'!H93</f>
        <v>715592092</v>
      </c>
      <c r="G90" s="14">
        <f>'REPORT_CN+CH+MX+EU'!J93</f>
        <v>481243</v>
      </c>
      <c r="H90" s="14">
        <f>'REPORT_by rate (USMCA)'!G97</f>
        <v>587752184</v>
      </c>
      <c r="I90" s="24">
        <f t="shared" si="15"/>
        <v>1.0394490081989474</v>
      </c>
      <c r="J90" s="26">
        <f t="shared" si="16"/>
        <v>6.7251022667813382E-2</v>
      </c>
      <c r="L90" s="24">
        <f t="shared" si="22"/>
        <v>25.067251022667815</v>
      </c>
      <c r="M90">
        <f t="shared" si="20"/>
        <v>179379266</v>
      </c>
      <c r="O90" s="24">
        <f t="shared" si="23"/>
        <v>26.039449008198947</v>
      </c>
      <c r="P90" s="28">
        <f t="shared" si="21"/>
        <v>12055716.499999998</v>
      </c>
      <c r="R90" s="24">
        <v>25</v>
      </c>
      <c r="S90" s="28">
        <f t="shared" si="24"/>
        <v>31959977</v>
      </c>
    </row>
    <row r="91" spans="1:19" x14ac:dyDescent="0.35">
      <c r="A91" s="13" t="s">
        <v>112</v>
      </c>
      <c r="B91" s="14">
        <f t="shared" si="17"/>
        <v>22164282022</v>
      </c>
      <c r="C91" s="25">
        <f t="shared" si="18"/>
        <v>96.975148413510624</v>
      </c>
      <c r="D91" s="14">
        <f>'REPORT_CN+CH+MX+EU'!I94</f>
        <v>691348915</v>
      </c>
      <c r="E91" s="25">
        <f t="shared" si="19"/>
        <v>3.0248515864893712</v>
      </c>
      <c r="F91" s="14">
        <f>'REPORT_CN+CH+MX+EU'!H94</f>
        <v>22855630937</v>
      </c>
      <c r="G91" s="14">
        <f>'REPORT_CN+CH+MX+EU'!J94</f>
        <v>15062824</v>
      </c>
      <c r="H91" s="14">
        <f>'REPORT_by rate (USMCA)'!G98</f>
        <v>1668618974</v>
      </c>
      <c r="I91" s="24">
        <f t="shared" si="15"/>
        <v>2.1787586084517105</v>
      </c>
      <c r="J91" s="26">
        <f t="shared" si="16"/>
        <v>6.5904214333525307E-2</v>
      </c>
      <c r="L91" s="24">
        <f t="shared" si="22"/>
        <v>25.065904214333525</v>
      </c>
      <c r="M91">
        <f t="shared" si="20"/>
        <v>5728970558.249999</v>
      </c>
      <c r="O91" s="24">
        <f t="shared" si="23"/>
        <v>27.178758608451709</v>
      </c>
      <c r="P91" s="28">
        <f t="shared" si="21"/>
        <v>187900052.75</v>
      </c>
      <c r="R91" s="24">
        <v>25</v>
      </c>
      <c r="S91" s="28">
        <f t="shared" si="24"/>
        <v>5296752990.75</v>
      </c>
    </row>
    <row r="92" spans="1:19" x14ac:dyDescent="0.35">
      <c r="A92" s="13" t="s">
        <v>113</v>
      </c>
      <c r="B92" s="14">
        <f t="shared" si="17"/>
        <v>38900644</v>
      </c>
      <c r="C92" s="25">
        <f t="shared" si="18"/>
        <v>93.290560439399414</v>
      </c>
      <c r="D92" s="14">
        <f>'REPORT_CN+CH+MX+EU'!I95</f>
        <v>2797727</v>
      </c>
      <c r="E92" s="25">
        <f t="shared" si="19"/>
        <v>6.7094395606005808</v>
      </c>
      <c r="F92" s="14">
        <f>'REPORT_CN+CH+MX+EU'!H95</f>
        <v>41698371</v>
      </c>
      <c r="G92" s="14">
        <f>'REPORT_CN+CH+MX+EU'!J95</f>
        <v>228349</v>
      </c>
      <c r="H92" s="14">
        <f>'REPORT_by rate (USMCA)'!G99</f>
        <v>38862337</v>
      </c>
      <c r="I92" s="24">
        <f t="shared" si="15"/>
        <v>8.1619471806934705</v>
      </c>
      <c r="J92" s="26">
        <f t="shared" si="16"/>
        <v>0.54762091305677141</v>
      </c>
      <c r="L92" s="24">
        <f t="shared" si="22"/>
        <v>25.547620913056772</v>
      </c>
      <c r="M92">
        <f t="shared" si="20"/>
        <v>10652941.75</v>
      </c>
      <c r="O92" s="24">
        <f t="shared" si="23"/>
        <v>33.161947180693474</v>
      </c>
      <c r="P92" s="28">
        <f t="shared" si="21"/>
        <v>927780.75000000012</v>
      </c>
      <c r="R92" s="24">
        <v>25</v>
      </c>
      <c r="S92" s="28">
        <f t="shared" si="24"/>
        <v>709008.5</v>
      </c>
    </row>
    <row r="93" spans="1:19" x14ac:dyDescent="0.35">
      <c r="A93" s="13" t="s">
        <v>114</v>
      </c>
      <c r="B93" s="14">
        <f t="shared" si="17"/>
        <v>114974620</v>
      </c>
      <c r="C93" s="25">
        <f t="shared" si="18"/>
        <v>98.39371546757485</v>
      </c>
      <c r="D93" s="14">
        <f>'REPORT_CN+CH+MX+EU'!I96</f>
        <v>1876969</v>
      </c>
      <c r="E93" s="25">
        <f t="shared" si="19"/>
        <v>1.6062845324251431</v>
      </c>
      <c r="F93" s="14">
        <f>'REPORT_CN+CH+MX+EU'!H96</f>
        <v>116851589</v>
      </c>
      <c r="G93" s="14">
        <f>'REPORT_CN+CH+MX+EU'!J96</f>
        <v>90246</v>
      </c>
      <c r="H93" s="14">
        <f>'REPORT_by rate (USMCA)'!G100</f>
        <v>110937605</v>
      </c>
      <c r="I93" s="24">
        <f t="shared" si="15"/>
        <v>4.8080708844951623</v>
      </c>
      <c r="J93" s="26">
        <f t="shared" si="16"/>
        <v>7.7231298925682562E-2</v>
      </c>
      <c r="L93" s="24">
        <f t="shared" si="22"/>
        <v>25.077231298925682</v>
      </c>
      <c r="M93">
        <f t="shared" si="20"/>
        <v>29303143.25</v>
      </c>
      <c r="O93" s="24">
        <f t="shared" si="23"/>
        <v>29.808070884495162</v>
      </c>
      <c r="P93" s="28">
        <f t="shared" si="21"/>
        <v>559488.25</v>
      </c>
      <c r="R93" s="24">
        <v>25</v>
      </c>
      <c r="S93" s="28">
        <f t="shared" si="24"/>
        <v>1478496</v>
      </c>
    </row>
    <row r="94" spans="1:19" x14ac:dyDescent="0.35">
      <c r="A94" s="13" t="s">
        <v>115</v>
      </c>
      <c r="B94" s="14">
        <f t="shared" si="17"/>
        <v>84379150</v>
      </c>
      <c r="C94" s="25">
        <f t="shared" si="18"/>
        <v>99.972364554475448</v>
      </c>
      <c r="D94" s="14">
        <f>'REPORT_CN+CH+MX+EU'!I97</f>
        <v>23325</v>
      </c>
      <c r="E94" s="25">
        <f t="shared" si="19"/>
        <v>2.7635445524553635E-2</v>
      </c>
      <c r="F94" s="14">
        <f>'REPORT_CN+CH+MX+EU'!H97</f>
        <v>84402475</v>
      </c>
      <c r="G94" s="14">
        <f>'REPORT_CN+CH+MX+EU'!J97</f>
        <v>851</v>
      </c>
      <c r="H94" s="14">
        <f>'REPORT_by rate (USMCA)'!G101</f>
        <v>33776882</v>
      </c>
      <c r="I94" s="24">
        <f t="shared" si="15"/>
        <v>3.6484458735262595</v>
      </c>
      <c r="J94" s="26">
        <f t="shared" si="16"/>
        <v>1.0082642718711745E-3</v>
      </c>
      <c r="L94" s="24">
        <f t="shared" si="22"/>
        <v>25.001008264271871</v>
      </c>
      <c r="M94">
        <f t="shared" si="20"/>
        <v>21101469.750000004</v>
      </c>
      <c r="O94" s="24">
        <f t="shared" si="23"/>
        <v>28.64844587352626</v>
      </c>
      <c r="P94" s="28">
        <f t="shared" si="21"/>
        <v>6682.2500000000009</v>
      </c>
      <c r="R94" s="24">
        <v>25</v>
      </c>
      <c r="S94" s="28">
        <f t="shared" si="24"/>
        <v>12656398.25</v>
      </c>
    </row>
    <row r="95" spans="1:19" x14ac:dyDescent="0.35">
      <c r="A95" s="13" t="s">
        <v>116</v>
      </c>
      <c r="B95" s="14">
        <f t="shared" si="17"/>
        <v>12562834620</v>
      </c>
      <c r="C95" s="25">
        <f t="shared" si="18"/>
        <v>98.739454078781023</v>
      </c>
      <c r="D95" s="14">
        <f>'REPORT_CN+CH+MX+EU'!I98</f>
        <v>160381988</v>
      </c>
      <c r="E95" s="25">
        <f t="shared" si="19"/>
        <v>1.2605459212189811</v>
      </c>
      <c r="F95" s="14">
        <f>'REPORT_CN+CH+MX+EU'!H98</f>
        <v>12723216608</v>
      </c>
      <c r="G95" s="14">
        <f>'REPORT_CN+CH+MX+EU'!J98</f>
        <v>8982447</v>
      </c>
      <c r="H95" s="14">
        <f>'REPORT_by rate (USMCA)'!G102</f>
        <v>1986965106</v>
      </c>
      <c r="I95" s="24">
        <f t="shared" si="15"/>
        <v>5.6006582235406634</v>
      </c>
      <c r="J95" s="26">
        <f t="shared" si="16"/>
        <v>7.0598868798257275E-2</v>
      </c>
      <c r="L95" s="24">
        <f t="shared" si="22"/>
        <v>25.070598868798257</v>
      </c>
      <c r="M95">
        <f t="shared" si="20"/>
        <v>3189786598.9999995</v>
      </c>
      <c r="O95" s="24">
        <f t="shared" si="23"/>
        <v>30.600658223540663</v>
      </c>
      <c r="P95" s="28">
        <f t="shared" si="21"/>
        <v>49077943.999999993</v>
      </c>
      <c r="R95" s="24">
        <v>25</v>
      </c>
      <c r="S95" s="28">
        <f t="shared" si="24"/>
        <v>2684062875.5</v>
      </c>
    </row>
    <row r="96" spans="1:19" x14ac:dyDescent="0.35">
      <c r="A96" s="13" t="s">
        <v>117</v>
      </c>
      <c r="B96" s="14">
        <f t="shared" si="17"/>
        <v>1560834682</v>
      </c>
      <c r="C96" s="25">
        <f t="shared" si="18"/>
        <v>91.04863743036681</v>
      </c>
      <c r="D96" s="14">
        <f>'REPORT_CN+CH+MX+EU'!I99</f>
        <v>153452018</v>
      </c>
      <c r="E96" s="25">
        <f t="shared" si="19"/>
        <v>8.95136256963319</v>
      </c>
      <c r="F96" s="14">
        <f>'REPORT_CN+CH+MX+EU'!H99</f>
        <v>1714286700</v>
      </c>
      <c r="G96" s="14">
        <f>'REPORT_CN+CH+MX+EU'!J99</f>
        <v>6869155</v>
      </c>
      <c r="H96" s="14">
        <f>'REPORT_by rate (USMCA)'!G103</f>
        <v>101506637</v>
      </c>
      <c r="I96" s="24">
        <f t="shared" si="15"/>
        <v>4.4764188112534304</v>
      </c>
      <c r="J96" s="26">
        <f t="shared" si="16"/>
        <v>0.40070047793055852</v>
      </c>
      <c r="L96" s="24">
        <f t="shared" si="22"/>
        <v>25.40070047793056</v>
      </c>
      <c r="M96">
        <f t="shared" si="20"/>
        <v>435440830</v>
      </c>
      <c r="O96" s="24">
        <f t="shared" si="23"/>
        <v>29.476418811253431</v>
      </c>
      <c r="P96" s="28">
        <f t="shared" si="21"/>
        <v>45232159.5</v>
      </c>
      <c r="R96" s="24">
        <v>25</v>
      </c>
      <c r="S96" s="28">
        <f t="shared" si="24"/>
        <v>403195015.75</v>
      </c>
    </row>
    <row r="97" spans="1:19" x14ac:dyDescent="0.35">
      <c r="A97" s="13" t="s">
        <v>118</v>
      </c>
      <c r="B97" s="14">
        <f t="shared" si="17"/>
        <v>903931859</v>
      </c>
      <c r="C97" s="25">
        <f t="shared" si="18"/>
        <v>95.235616632634617</v>
      </c>
      <c r="D97" s="14">
        <f>'REPORT_CN+CH+MX+EU'!I100</f>
        <v>45221295</v>
      </c>
      <c r="E97" s="25">
        <f t="shared" si="19"/>
        <v>4.7643833673653893</v>
      </c>
      <c r="F97" s="14">
        <f>'REPORT_CN+CH+MX+EU'!H100</f>
        <v>949153154</v>
      </c>
      <c r="G97" s="14">
        <f>'REPORT_CN+CH+MX+EU'!J100</f>
        <v>2683431</v>
      </c>
      <c r="H97" s="14">
        <f>'REPORT_by rate (USMCA)'!G104</f>
        <v>510684036</v>
      </c>
      <c r="I97" s="24">
        <f t="shared" si="15"/>
        <v>5.9339985730174245</v>
      </c>
      <c r="J97" s="26">
        <f t="shared" si="16"/>
        <v>0.28271844103254173</v>
      </c>
      <c r="L97" s="24">
        <f t="shared" si="22"/>
        <v>25.282718441032543</v>
      </c>
      <c r="M97">
        <f t="shared" si="20"/>
        <v>239971719.5</v>
      </c>
      <c r="O97" s="24">
        <f t="shared" si="23"/>
        <v>30.933998573017426</v>
      </c>
      <c r="P97" s="28">
        <f t="shared" si="21"/>
        <v>13988754.75</v>
      </c>
      <c r="R97" s="24">
        <v>25</v>
      </c>
      <c r="S97" s="28">
        <f t="shared" si="24"/>
        <v>109617279.5</v>
      </c>
    </row>
    <row r="98" spans="1:19" x14ac:dyDescent="0.35">
      <c r="A98" s="13" t="s">
        <v>119</v>
      </c>
      <c r="B98" s="14">
        <f t="shared" si="17"/>
        <v>88721679</v>
      </c>
      <c r="C98" s="25">
        <f t="shared" si="18"/>
        <v>100</v>
      </c>
      <c r="D98" s="14">
        <f>'REPORT_CN+CH+MX+EU'!I101</f>
        <v>0</v>
      </c>
      <c r="E98" s="25">
        <f t="shared" si="19"/>
        <v>0</v>
      </c>
      <c r="F98" s="14">
        <f>'REPORT_CN+CH+MX+EU'!H101</f>
        <v>88721679</v>
      </c>
      <c r="G98">
        <f>'REPORT_CN+CH+MX+EU'!J101</f>
        <v>0</v>
      </c>
      <c r="H98" s="14">
        <f>'REPORT_by rate (USMCA)'!G105</f>
        <v>0</v>
      </c>
      <c r="I98" s="24" t="e">
        <f t="shared" si="15"/>
        <v>#DIV/0!</v>
      </c>
      <c r="J98" s="26">
        <f t="shared" si="16"/>
        <v>0</v>
      </c>
      <c r="L98" s="24">
        <f t="shared" si="22"/>
        <v>25</v>
      </c>
      <c r="M98">
        <f t="shared" si="20"/>
        <v>22180419.75</v>
      </c>
      <c r="O98" s="24">
        <f t="shared" si="23"/>
        <v>0</v>
      </c>
      <c r="P98" s="28">
        <f t="shared" si="21"/>
        <v>0</v>
      </c>
      <c r="R98" s="24">
        <v>25</v>
      </c>
      <c r="S98" s="28">
        <f t="shared" si="24"/>
        <v>22180419.75</v>
      </c>
    </row>
    <row r="99" spans="1:19" x14ac:dyDescent="0.35">
      <c r="A99" s="13" t="s">
        <v>120</v>
      </c>
      <c r="B99" s="14">
        <f t="shared" si="17"/>
        <v>8993692502</v>
      </c>
      <c r="C99" s="25">
        <f t="shared" si="18"/>
        <v>97.377906234067538</v>
      </c>
      <c r="D99" s="14">
        <f>'REPORT_CN+CH+MX+EU'!I102</f>
        <v>242173055</v>
      </c>
      <c r="E99" s="25">
        <f t="shared" si="19"/>
        <v>2.622093765932457</v>
      </c>
      <c r="F99" s="14">
        <f>'REPORT_CN+CH+MX+EU'!H102</f>
        <v>9235865557</v>
      </c>
      <c r="G99">
        <f>'REPORT_CN+CH+MX+EU'!J102</f>
        <v>216095</v>
      </c>
      <c r="H99" s="14">
        <f>'REPORT_by rate (USMCA)'!G106</f>
        <v>462743524</v>
      </c>
      <c r="I99" s="24">
        <f t="shared" si="15"/>
        <v>8.9231644701347965E-2</v>
      </c>
      <c r="J99" s="26">
        <f t="shared" si="16"/>
        <v>2.3397373929530448E-3</v>
      </c>
      <c r="L99" s="24">
        <f t="shared" si="22"/>
        <v>25.002339737392955</v>
      </c>
      <c r="M99">
        <f t="shared" ref="M99:M100" si="25">L99%*F99</f>
        <v>2309182484.25</v>
      </c>
      <c r="O99" s="24">
        <f t="shared" si="23"/>
        <v>25.089231644701346</v>
      </c>
      <c r="P99" s="28">
        <f t="shared" ref="P99:P100" si="26">D99*O99%</f>
        <v>60759358.75</v>
      </c>
      <c r="R99" s="24">
        <v>25</v>
      </c>
      <c r="S99" s="28">
        <f t="shared" si="24"/>
        <v>2193280508.25</v>
      </c>
    </row>
    <row r="100" spans="1:19" x14ac:dyDescent="0.35">
      <c r="A100" s="13" t="s">
        <v>121</v>
      </c>
      <c r="B100" s="14">
        <f t="shared" si="17"/>
        <v>0</v>
      </c>
      <c r="C100" s="25">
        <f t="shared" si="18"/>
        <v>0</v>
      </c>
      <c r="D100" s="14">
        <f>'REPORT_CN+CH+MX+EU'!I103</f>
        <v>2809177160</v>
      </c>
      <c r="E100" s="25">
        <f t="shared" si="19"/>
        <v>100</v>
      </c>
      <c r="F100" s="14">
        <f>'REPORT_CN+CH+MX+EU'!H103</f>
        <v>2809177160</v>
      </c>
      <c r="G100">
        <f>'REPORT_CN+CH+MX+EU'!J103</f>
        <v>0</v>
      </c>
      <c r="H100" s="14">
        <f>'REPORT_by rate (USMCA)'!G107</f>
        <v>0</v>
      </c>
      <c r="I100" s="24">
        <f t="shared" si="15"/>
        <v>0</v>
      </c>
      <c r="J100" s="26">
        <f t="shared" si="16"/>
        <v>0</v>
      </c>
      <c r="L100" s="24">
        <f t="shared" si="22"/>
        <v>25</v>
      </c>
      <c r="M100">
        <f t="shared" si="25"/>
        <v>702294290</v>
      </c>
      <c r="O100" s="24">
        <f t="shared" si="23"/>
        <v>25</v>
      </c>
      <c r="P100" s="28">
        <f t="shared" si="26"/>
        <v>702294290</v>
      </c>
      <c r="R100" s="24">
        <v>25</v>
      </c>
      <c r="S100" s="28">
        <f t="shared" si="24"/>
        <v>702294290</v>
      </c>
    </row>
    <row r="102" spans="1:19" x14ac:dyDescent="0.35">
      <c r="A102" s="13" t="s">
        <v>731</v>
      </c>
      <c r="B102" s="14">
        <f t="shared" ref="B102" si="27">F102-D102</f>
        <v>134048815510</v>
      </c>
      <c r="C102" s="25">
        <f t="shared" ref="C102" si="28">100*B102/F102</f>
        <v>84.544875069588457</v>
      </c>
      <c r="D102" s="14">
        <f>REPORT_Auto!$G$8</f>
        <v>24504633649</v>
      </c>
      <c r="E102" s="25">
        <f t="shared" ref="E102" si="29">100*D102/F102</f>
        <v>15.455124930411543</v>
      </c>
      <c r="F102" s="14">
        <f>REPORT_Auto!$D$8</f>
        <v>158553449159</v>
      </c>
      <c r="G102" s="14">
        <v>649377325</v>
      </c>
      <c r="H102" s="24">
        <f t="shared" ref="H102" si="30">100*G102/D102</f>
        <v>2.6500184997725937</v>
      </c>
      <c r="I102" s="26">
        <f t="shared" ref="I102" si="31">100*G102/F102</f>
        <v>0.4095636698188721</v>
      </c>
      <c r="K102" s="24">
        <f>H102+25</f>
        <v>27.650018499772592</v>
      </c>
      <c r="L102">
        <f>K102%*D102</f>
        <v>6775535737.25</v>
      </c>
    </row>
    <row r="103" spans="1:19" x14ac:dyDescent="0.35">
      <c r="A103" s="40" t="s">
        <v>732</v>
      </c>
      <c r="B103" s="14">
        <f t="shared" ref="B103" si="32">F103-D103</f>
        <v>134048815510</v>
      </c>
      <c r="C103" s="25">
        <f t="shared" ref="C103:C104" si="33">100*B103/F103</f>
        <v>84.544875069588457</v>
      </c>
      <c r="D103" s="14">
        <f>REPORT_Auto!$G$8</f>
        <v>24504633649</v>
      </c>
      <c r="E103" s="25">
        <f t="shared" ref="E103:E104" si="34">100*D103/F103</f>
        <v>15.455124930411543</v>
      </c>
      <c r="F103" s="14">
        <f>REPORT_Auto!$D$8</f>
        <v>158553449159</v>
      </c>
      <c r="G103" s="14">
        <v>649377325</v>
      </c>
      <c r="H103" s="24">
        <f t="shared" ref="H103:H104" si="35">100*G103/D103</f>
        <v>2.6500184997725937</v>
      </c>
      <c r="I103" s="26">
        <f t="shared" ref="I103:I104" si="36">100*G103/F103</f>
        <v>0.4095636698188721</v>
      </c>
      <c r="K103" s="24">
        <f>I103+25</f>
        <v>25.409563669818873</v>
      </c>
      <c r="L103">
        <f t="shared" ref="L103" si="37">K103%*F103</f>
        <v>40287739614.75</v>
      </c>
    </row>
    <row r="104" spans="1:19" x14ac:dyDescent="0.35">
      <c r="A104" s="13" t="s">
        <v>368</v>
      </c>
      <c r="B104" s="14">
        <f>B2-B103</f>
        <v>321165555208</v>
      </c>
      <c r="C104" s="25">
        <f t="shared" si="33"/>
        <v>92.475724531761969</v>
      </c>
      <c r="D104" s="14">
        <f>D2-D103</f>
        <v>26131594216</v>
      </c>
      <c r="E104" s="25">
        <f t="shared" si="34"/>
        <v>7.5242754682380282</v>
      </c>
      <c r="F104" s="14">
        <f>F2-F103</f>
        <v>347297149424</v>
      </c>
      <c r="G104" s="14">
        <f>G2-G103</f>
        <v>612987993</v>
      </c>
      <c r="H104" s="24">
        <f t="shared" si="35"/>
        <v>2.3457734263479275</v>
      </c>
      <c r="I104" s="26">
        <f t="shared" si="36"/>
        <v>0.17650245445914375</v>
      </c>
      <c r="K104" s="24">
        <f>100*L104/F2</f>
        <v>18.624631729242001</v>
      </c>
      <c r="L104" s="22">
        <f>M2-L103+L102</f>
        <v>94212811086.25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AFAAB-FDE6-4716-8E60-B84E7257B82B}">
  <dimension ref="A1:L100"/>
  <sheetViews>
    <sheetView topLeftCell="B1" zoomScaleNormal="100" workbookViewId="0">
      <selection activeCell="L1" sqref="L1"/>
    </sheetView>
  </sheetViews>
  <sheetFormatPr baseColWidth="10" defaultRowHeight="14.5" x14ac:dyDescent="0.35"/>
  <cols>
    <col min="1" max="1" width="52.26953125" bestFit="1" customWidth="1"/>
    <col min="2" max="2" width="14.81640625" bestFit="1" customWidth="1"/>
    <col min="3" max="3" width="9.453125" bestFit="1" customWidth="1"/>
    <col min="4" max="4" width="23" bestFit="1" customWidth="1"/>
    <col min="5" max="5" width="12" bestFit="1" customWidth="1"/>
    <col min="6" max="6" width="14.81640625" bestFit="1" customWidth="1"/>
    <col min="7" max="7" width="15.54296875" bestFit="1" customWidth="1"/>
    <col min="8" max="8" width="26" bestFit="1" customWidth="1"/>
    <col min="9" max="9" width="12" bestFit="1" customWidth="1"/>
    <col min="11" max="11" width="12" bestFit="1" customWidth="1"/>
    <col min="12" max="12" width="12.453125" bestFit="1" customWidth="1"/>
  </cols>
  <sheetData>
    <row r="1" spans="1:12" x14ac:dyDescent="0.35">
      <c r="B1" s="18" t="s">
        <v>1</v>
      </c>
      <c r="C1" s="19" t="s">
        <v>6</v>
      </c>
      <c r="D1" s="18" t="s">
        <v>128</v>
      </c>
      <c r="E1" s="18" t="s">
        <v>6</v>
      </c>
      <c r="F1" s="18" t="s">
        <v>126</v>
      </c>
      <c r="G1" s="18" t="s">
        <v>125</v>
      </c>
      <c r="H1" s="18" t="s">
        <v>7</v>
      </c>
      <c r="I1" s="18" t="s">
        <v>5</v>
      </c>
      <c r="K1" s="27" t="s">
        <v>129</v>
      </c>
      <c r="L1" s="27" t="s">
        <v>130</v>
      </c>
    </row>
    <row r="2" spans="1:12" x14ac:dyDescent="0.35">
      <c r="A2" s="13" t="s">
        <v>23</v>
      </c>
      <c r="B2" s="14">
        <f>F2-D2</f>
        <v>404795682604</v>
      </c>
      <c r="C2" s="25">
        <f>100*B2/F2</f>
        <v>66.824389162213322</v>
      </c>
      <c r="D2" s="14">
        <v>200964710688</v>
      </c>
      <c r="E2" s="25">
        <f>100*D2/F2</f>
        <v>33.175610837786685</v>
      </c>
      <c r="F2" s="14">
        <v>605760393292</v>
      </c>
      <c r="G2" s="14">
        <v>7360412104</v>
      </c>
      <c r="H2" s="24">
        <f>100*G2/D2</f>
        <v>3.6625395965300216</v>
      </c>
      <c r="I2" s="26">
        <f>100*G2/F2</f>
        <v>1.2150698833246425</v>
      </c>
      <c r="K2" s="24">
        <f>100*L2/F2</f>
        <v>26.215069883324642</v>
      </c>
      <c r="L2">
        <f>SUM(L3:L100)</f>
        <v>158800510427</v>
      </c>
    </row>
    <row r="3" spans="1:12" x14ac:dyDescent="0.35">
      <c r="A3" s="13" t="s">
        <v>24</v>
      </c>
      <c r="B3" s="14">
        <f t="shared" ref="B3:B66" si="0">F3-D3</f>
        <v>661631962</v>
      </c>
      <c r="C3" s="25">
        <f t="shared" ref="C3:C66" si="1">100*B3/F3</f>
        <v>99.799178637532307</v>
      </c>
      <c r="D3" s="14">
        <v>1331372</v>
      </c>
      <c r="E3" s="25">
        <f t="shared" ref="E3:E66" si="2">100*D3/F3</f>
        <v>0.20082136246768664</v>
      </c>
      <c r="F3" s="14">
        <v>662963334</v>
      </c>
      <c r="G3" s="14">
        <v>23966</v>
      </c>
      <c r="H3" s="24">
        <f t="shared" ref="H3:H66" si="3">100*G3/D3</f>
        <v>1.8000979440757354</v>
      </c>
      <c r="I3" s="26">
        <f t="shared" ref="I3:I66" si="4">100*G3/F3</f>
        <v>3.6149812170457075E-3</v>
      </c>
      <c r="K3" s="24">
        <f>I3+25</f>
        <v>25.003614981217044</v>
      </c>
      <c r="L3">
        <f>K3%*F3</f>
        <v>165764799.49999997</v>
      </c>
    </row>
    <row r="4" spans="1:12" x14ac:dyDescent="0.35">
      <c r="A4" s="13" t="s">
        <v>25</v>
      </c>
      <c r="B4" s="14">
        <f t="shared" si="0"/>
        <v>299073262</v>
      </c>
      <c r="C4" s="25">
        <f t="shared" si="1"/>
        <v>48.162208497454976</v>
      </c>
      <c r="D4" s="14">
        <v>321897560</v>
      </c>
      <c r="E4" s="25">
        <f t="shared" si="2"/>
        <v>51.837791502545024</v>
      </c>
      <c r="F4" s="14">
        <v>620970822</v>
      </c>
      <c r="G4" s="14">
        <v>3023489</v>
      </c>
      <c r="H4" s="24">
        <f t="shared" si="3"/>
        <v>0.9392705555146178</v>
      </c>
      <c r="I4" s="26">
        <f t="shared" si="4"/>
        <v>0.48689711221246401</v>
      </c>
      <c r="K4" s="24">
        <f t="shared" ref="K4:K67" si="5">I4+25</f>
        <v>25.486897112212464</v>
      </c>
      <c r="L4">
        <f t="shared" ref="L4:L67" si="6">K4%*F4</f>
        <v>158266194.5</v>
      </c>
    </row>
    <row r="5" spans="1:12" x14ac:dyDescent="0.35">
      <c r="A5" s="13" t="s">
        <v>26</v>
      </c>
      <c r="B5" s="14">
        <f t="shared" si="0"/>
        <v>779980724</v>
      </c>
      <c r="C5" s="25">
        <f t="shared" si="1"/>
        <v>78.96506868147469</v>
      </c>
      <c r="D5" s="14">
        <v>207773402</v>
      </c>
      <c r="E5" s="25">
        <f t="shared" si="2"/>
        <v>21.034931318525317</v>
      </c>
      <c r="F5" s="14">
        <v>987754126</v>
      </c>
      <c r="G5" s="14">
        <v>9294739</v>
      </c>
      <c r="H5" s="24">
        <f t="shared" si="3"/>
        <v>4.4734980081810471</v>
      </c>
      <c r="I5" s="26">
        <f t="shared" si="4"/>
        <v>0.94099723355648124</v>
      </c>
      <c r="K5" s="24">
        <f t="shared" si="5"/>
        <v>25.94099723355648</v>
      </c>
      <c r="L5">
        <f t="shared" si="6"/>
        <v>256233270.49999997</v>
      </c>
    </row>
    <row r="6" spans="1:12" x14ac:dyDescent="0.35">
      <c r="A6" s="13" t="s">
        <v>27</v>
      </c>
      <c r="B6" s="14">
        <f t="shared" si="0"/>
        <v>389601370</v>
      </c>
      <c r="C6" s="25">
        <f t="shared" si="1"/>
        <v>18.017832334871066</v>
      </c>
      <c r="D6" s="14">
        <v>1772708517</v>
      </c>
      <c r="E6" s="25">
        <f t="shared" si="2"/>
        <v>81.982167665128941</v>
      </c>
      <c r="F6" s="14">
        <v>2162309887</v>
      </c>
      <c r="G6" s="14">
        <v>221258881</v>
      </c>
      <c r="H6" s="24">
        <f t="shared" si="3"/>
        <v>12.481402265412594</v>
      </c>
      <c r="I6" s="26">
        <f t="shared" si="4"/>
        <v>10.232524132189754</v>
      </c>
      <c r="K6" s="24">
        <f t="shared" si="5"/>
        <v>35.232524132189752</v>
      </c>
      <c r="L6">
        <f t="shared" si="6"/>
        <v>761836352.75</v>
      </c>
    </row>
    <row r="7" spans="1:12" x14ac:dyDescent="0.35">
      <c r="A7" s="13" t="s">
        <v>28</v>
      </c>
      <c r="B7" s="14">
        <f t="shared" si="0"/>
        <v>159609814</v>
      </c>
      <c r="C7" s="25">
        <f t="shared" si="1"/>
        <v>92.66301077445479</v>
      </c>
      <c r="D7" s="14">
        <v>12637788</v>
      </c>
      <c r="E7" s="25">
        <f t="shared" si="2"/>
        <v>7.3369892255452127</v>
      </c>
      <c r="F7" s="14">
        <v>172247602</v>
      </c>
      <c r="G7" s="14">
        <v>141507</v>
      </c>
      <c r="H7" s="24">
        <f t="shared" si="3"/>
        <v>1.1197133549003988</v>
      </c>
      <c r="I7" s="26">
        <f t="shared" si="4"/>
        <v>8.2153248206033078E-2</v>
      </c>
      <c r="K7" s="24">
        <f t="shared" si="5"/>
        <v>25.082153248206033</v>
      </c>
      <c r="L7">
        <f t="shared" si="6"/>
        <v>43203407.5</v>
      </c>
    </row>
    <row r="8" spans="1:12" x14ac:dyDescent="0.35">
      <c r="A8" s="13" t="s">
        <v>29</v>
      </c>
      <c r="B8" s="14">
        <f t="shared" si="0"/>
        <v>17655918</v>
      </c>
      <c r="C8" s="25">
        <f t="shared" si="1"/>
        <v>6.5517311692283915</v>
      </c>
      <c r="D8" s="14">
        <v>251828857</v>
      </c>
      <c r="E8" s="25">
        <f t="shared" si="2"/>
        <v>93.44826883077161</v>
      </c>
      <c r="F8" s="14">
        <v>269484775</v>
      </c>
      <c r="G8" s="14">
        <v>9111972</v>
      </c>
      <c r="H8" s="24">
        <f t="shared" si="3"/>
        <v>3.618319246074329</v>
      </c>
      <c r="I8" s="26">
        <f t="shared" si="4"/>
        <v>3.3812566962270876</v>
      </c>
      <c r="K8" s="24">
        <f t="shared" si="5"/>
        <v>28.381256696227087</v>
      </c>
      <c r="L8">
        <f t="shared" si="6"/>
        <v>76483165.75</v>
      </c>
    </row>
    <row r="9" spans="1:12" x14ac:dyDescent="0.35">
      <c r="A9" s="13" t="s">
        <v>30</v>
      </c>
      <c r="B9" s="14">
        <f t="shared" si="0"/>
        <v>37768424</v>
      </c>
      <c r="C9" s="25">
        <f t="shared" si="1"/>
        <v>8.2114786668992323</v>
      </c>
      <c r="D9" s="14">
        <v>422178262</v>
      </c>
      <c r="E9" s="25">
        <f t="shared" si="2"/>
        <v>91.788521333100761</v>
      </c>
      <c r="F9" s="14">
        <v>459946686</v>
      </c>
      <c r="G9" s="14">
        <v>26704670</v>
      </c>
      <c r="H9" s="24">
        <f t="shared" si="3"/>
        <v>6.3254488455874123</v>
      </c>
      <c r="I9" s="26">
        <f t="shared" si="4"/>
        <v>5.8060359630463783</v>
      </c>
      <c r="K9" s="24">
        <f t="shared" si="5"/>
        <v>30.806035963046376</v>
      </c>
      <c r="L9">
        <f t="shared" si="6"/>
        <v>141691341.49999997</v>
      </c>
    </row>
    <row r="10" spans="1:12" x14ac:dyDescent="0.35">
      <c r="A10" s="13" t="s">
        <v>31</v>
      </c>
      <c r="B10" s="14">
        <f t="shared" si="0"/>
        <v>93972989</v>
      </c>
      <c r="C10" s="25">
        <f t="shared" si="1"/>
        <v>55.896012265492175</v>
      </c>
      <c r="D10" s="14">
        <v>74148108</v>
      </c>
      <c r="E10" s="25">
        <f t="shared" si="2"/>
        <v>44.103987734507825</v>
      </c>
      <c r="F10" s="14">
        <v>168121097</v>
      </c>
      <c r="G10" s="14">
        <v>4831659</v>
      </c>
      <c r="H10" s="24">
        <f t="shared" si="3"/>
        <v>6.5162269548401692</v>
      </c>
      <c r="I10" s="26">
        <f t="shared" si="4"/>
        <v>2.873915936915401</v>
      </c>
      <c r="K10" s="24">
        <f t="shared" si="5"/>
        <v>27.873915936915402</v>
      </c>
      <c r="L10">
        <f t="shared" si="6"/>
        <v>46861933.25</v>
      </c>
    </row>
    <row r="11" spans="1:12" x14ac:dyDescent="0.35">
      <c r="A11" s="13" t="s">
        <v>32</v>
      </c>
      <c r="B11" s="14">
        <f t="shared" si="0"/>
        <v>443579187</v>
      </c>
      <c r="C11" s="25">
        <f t="shared" si="1"/>
        <v>77.779079046743419</v>
      </c>
      <c r="D11" s="14">
        <v>126727369</v>
      </c>
      <c r="E11" s="25">
        <f t="shared" si="2"/>
        <v>22.220920953256584</v>
      </c>
      <c r="F11" s="14">
        <v>570306556</v>
      </c>
      <c r="G11" s="14">
        <v>1438255</v>
      </c>
      <c r="H11" s="24">
        <f t="shared" si="3"/>
        <v>1.1349205868860104</v>
      </c>
      <c r="I11" s="26">
        <f t="shared" si="4"/>
        <v>0.25218980649417611</v>
      </c>
      <c r="K11" s="24">
        <f t="shared" si="5"/>
        <v>25.252189806494176</v>
      </c>
      <c r="L11">
        <f t="shared" si="6"/>
        <v>144014894</v>
      </c>
    </row>
    <row r="12" spans="1:12" x14ac:dyDescent="0.35">
      <c r="A12" s="13" t="s">
        <v>33</v>
      </c>
      <c r="B12" s="14">
        <f t="shared" si="0"/>
        <v>56328405</v>
      </c>
      <c r="C12" s="25">
        <f t="shared" si="1"/>
        <v>35.274728466451101</v>
      </c>
      <c r="D12" s="14">
        <v>103356467</v>
      </c>
      <c r="E12" s="25">
        <f t="shared" si="2"/>
        <v>64.725271533548906</v>
      </c>
      <c r="F12" s="14">
        <v>159684872</v>
      </c>
      <c r="G12" s="14">
        <v>1277178</v>
      </c>
      <c r="H12" s="24">
        <f t="shared" si="3"/>
        <v>1.235702067873508</v>
      </c>
      <c r="I12" s="26">
        <f t="shared" si="4"/>
        <v>0.7998115187768069</v>
      </c>
      <c r="K12" s="24">
        <f t="shared" si="5"/>
        <v>25.799811518776806</v>
      </c>
      <c r="L12">
        <f t="shared" si="6"/>
        <v>41198396</v>
      </c>
    </row>
    <row r="13" spans="1:12" x14ac:dyDescent="0.35">
      <c r="A13" s="13" t="s">
        <v>34</v>
      </c>
      <c r="B13" s="14">
        <f t="shared" si="0"/>
        <v>27704809</v>
      </c>
      <c r="C13" s="25">
        <f t="shared" si="1"/>
        <v>5.4864698087792574</v>
      </c>
      <c r="D13" s="14">
        <v>477261225</v>
      </c>
      <c r="E13" s="25">
        <f t="shared" si="2"/>
        <v>94.513530191220738</v>
      </c>
      <c r="F13" s="14">
        <v>504966034</v>
      </c>
      <c r="G13" s="14">
        <v>9121614</v>
      </c>
      <c r="H13" s="24">
        <f t="shared" si="3"/>
        <v>1.9112413752028568</v>
      </c>
      <c r="I13" s="26">
        <f t="shared" si="4"/>
        <v>1.8063816941794544</v>
      </c>
      <c r="K13" s="24">
        <f t="shared" si="5"/>
        <v>26.806381694179453</v>
      </c>
      <c r="L13">
        <f t="shared" si="6"/>
        <v>135363122.5</v>
      </c>
    </row>
    <row r="14" spans="1:12" x14ac:dyDescent="0.35">
      <c r="A14" s="13" t="s">
        <v>35</v>
      </c>
      <c r="B14" s="14">
        <f t="shared" si="0"/>
        <v>208007056</v>
      </c>
      <c r="C14" s="25">
        <f t="shared" si="1"/>
        <v>48.639614146798984</v>
      </c>
      <c r="D14" s="14">
        <v>219642422</v>
      </c>
      <c r="E14" s="25">
        <f t="shared" si="2"/>
        <v>51.360385853201016</v>
      </c>
      <c r="F14" s="14">
        <v>427649478</v>
      </c>
      <c r="G14" s="14">
        <v>490924</v>
      </c>
      <c r="H14" s="24">
        <f t="shared" si="3"/>
        <v>0.22351055662644259</v>
      </c>
      <c r="I14" s="26">
        <f t="shared" si="4"/>
        <v>0.11479588430597827</v>
      </c>
      <c r="K14" s="24">
        <f t="shared" si="5"/>
        <v>25.114795884305977</v>
      </c>
      <c r="L14">
        <f t="shared" si="6"/>
        <v>107403293.5</v>
      </c>
    </row>
    <row r="15" spans="1:12" x14ac:dyDescent="0.35">
      <c r="A15" s="13" t="s">
        <v>36</v>
      </c>
      <c r="B15" s="14">
        <f t="shared" si="0"/>
        <v>369246117</v>
      </c>
      <c r="C15" s="25">
        <f t="shared" si="1"/>
        <v>66.14453055246203</v>
      </c>
      <c r="D15" s="14">
        <v>188995228</v>
      </c>
      <c r="E15" s="25">
        <f t="shared" si="2"/>
        <v>33.855469447537963</v>
      </c>
      <c r="F15" s="14">
        <v>558241345</v>
      </c>
      <c r="G15" s="14">
        <v>2875022</v>
      </c>
      <c r="H15" s="24">
        <f t="shared" si="3"/>
        <v>1.5212140700187413</v>
      </c>
      <c r="I15" s="26">
        <f t="shared" si="4"/>
        <v>0.5150141647068438</v>
      </c>
      <c r="K15" s="24">
        <f t="shared" si="5"/>
        <v>25.515014164706844</v>
      </c>
      <c r="L15">
        <f t="shared" si="6"/>
        <v>142435358.25</v>
      </c>
    </row>
    <row r="16" spans="1:12" x14ac:dyDescent="0.35">
      <c r="A16" s="13" t="s">
        <v>37</v>
      </c>
      <c r="B16" s="14">
        <f t="shared" si="0"/>
        <v>7870361</v>
      </c>
      <c r="C16" s="25">
        <f t="shared" si="1"/>
        <v>99.089239175595196</v>
      </c>
      <c r="D16" s="14">
        <v>72339</v>
      </c>
      <c r="E16" s="25">
        <f t="shared" si="2"/>
        <v>0.91076082440479933</v>
      </c>
      <c r="F16" s="14">
        <v>7942700</v>
      </c>
      <c r="G16">
        <v>1957</v>
      </c>
      <c r="H16" s="24">
        <f t="shared" si="3"/>
        <v>2.7053180165609145</v>
      </c>
      <c r="I16" s="26">
        <f t="shared" si="4"/>
        <v>2.4638976670401751E-2</v>
      </c>
      <c r="K16" s="24">
        <f t="shared" si="5"/>
        <v>25.024638976670403</v>
      </c>
      <c r="L16">
        <f t="shared" si="6"/>
        <v>1987632.0000000002</v>
      </c>
    </row>
    <row r="17" spans="1:12" x14ac:dyDescent="0.35">
      <c r="A17" s="13" t="s">
        <v>38</v>
      </c>
      <c r="B17" s="14">
        <f t="shared" si="0"/>
        <v>44221629</v>
      </c>
      <c r="C17" s="25">
        <f t="shared" si="1"/>
        <v>1.4171365653944998</v>
      </c>
      <c r="D17" s="14">
        <v>3076270078</v>
      </c>
      <c r="E17" s="25">
        <f t="shared" si="2"/>
        <v>98.5828634346055</v>
      </c>
      <c r="F17" s="14">
        <v>3120491707</v>
      </c>
      <c r="G17" s="14">
        <v>47186815</v>
      </c>
      <c r="H17" s="24">
        <f t="shared" si="3"/>
        <v>1.5338970182578358</v>
      </c>
      <c r="I17" s="26">
        <f t="shared" si="4"/>
        <v>1.512159602736608</v>
      </c>
      <c r="K17" s="24">
        <f t="shared" si="5"/>
        <v>26.51215960273661</v>
      </c>
      <c r="L17">
        <f t="shared" si="6"/>
        <v>827309741.75</v>
      </c>
    </row>
    <row r="18" spans="1:12" x14ac:dyDescent="0.35">
      <c r="A18" s="13" t="s">
        <v>39</v>
      </c>
      <c r="B18" s="14">
        <f t="shared" si="0"/>
        <v>181775927</v>
      </c>
      <c r="C18" s="25">
        <f t="shared" si="1"/>
        <v>41.213618437326453</v>
      </c>
      <c r="D18" s="14">
        <v>259281990</v>
      </c>
      <c r="E18" s="25">
        <f t="shared" si="2"/>
        <v>58.786381562673547</v>
      </c>
      <c r="F18" s="14">
        <v>441057917</v>
      </c>
      <c r="G18" s="14">
        <v>10266101</v>
      </c>
      <c r="H18" s="24">
        <f t="shared" si="3"/>
        <v>3.9594346680230279</v>
      </c>
      <c r="I18" s="26">
        <f t="shared" si="4"/>
        <v>2.3276083716687936</v>
      </c>
      <c r="K18" s="24">
        <f t="shared" si="5"/>
        <v>27.327608371668795</v>
      </c>
      <c r="L18">
        <f t="shared" si="6"/>
        <v>120530580.25</v>
      </c>
    </row>
    <row r="19" spans="1:12" x14ac:dyDescent="0.35">
      <c r="A19" s="13" t="s">
        <v>40</v>
      </c>
      <c r="B19" s="14">
        <f t="shared" si="0"/>
        <v>8263627</v>
      </c>
      <c r="C19" s="25">
        <f t="shared" si="1"/>
        <v>1.3086856829929412</v>
      </c>
      <c r="D19" s="14">
        <v>623181120</v>
      </c>
      <c r="E19" s="25">
        <f t="shared" si="2"/>
        <v>98.691314317007055</v>
      </c>
      <c r="F19" s="14">
        <v>631444747</v>
      </c>
      <c r="G19" s="14">
        <v>36042213</v>
      </c>
      <c r="H19" s="24">
        <f t="shared" si="3"/>
        <v>5.7835855168397909</v>
      </c>
      <c r="I19" s="26">
        <f t="shared" si="4"/>
        <v>5.7078965612172556</v>
      </c>
      <c r="K19" s="24">
        <f t="shared" si="5"/>
        <v>30.707896561217254</v>
      </c>
      <c r="L19">
        <f t="shared" si="6"/>
        <v>193903399.74999997</v>
      </c>
    </row>
    <row r="20" spans="1:12" x14ac:dyDescent="0.35">
      <c r="A20" s="13" t="s">
        <v>41</v>
      </c>
      <c r="B20" s="14">
        <f t="shared" si="0"/>
        <v>114548475</v>
      </c>
      <c r="C20" s="25">
        <f t="shared" si="1"/>
        <v>8.1521626228913249</v>
      </c>
      <c r="D20" s="14">
        <v>1290581431</v>
      </c>
      <c r="E20" s="25">
        <f t="shared" si="2"/>
        <v>91.847837377108675</v>
      </c>
      <c r="F20" s="14">
        <v>1405129906</v>
      </c>
      <c r="G20" s="14">
        <v>53803576</v>
      </c>
      <c r="H20" s="24">
        <f t="shared" si="3"/>
        <v>4.1689408128482519</v>
      </c>
      <c r="I20" s="26">
        <f t="shared" si="4"/>
        <v>3.8290819781327747</v>
      </c>
      <c r="K20" s="24">
        <f t="shared" si="5"/>
        <v>28.829081978132773</v>
      </c>
      <c r="L20">
        <f t="shared" si="6"/>
        <v>405086052.5</v>
      </c>
    </row>
    <row r="21" spans="1:12" x14ac:dyDescent="0.35">
      <c r="A21" s="13" t="s">
        <v>42</v>
      </c>
      <c r="B21" s="14">
        <f t="shared" si="0"/>
        <v>2097333698</v>
      </c>
      <c r="C21" s="25">
        <f t="shared" si="1"/>
        <v>74.049246064990143</v>
      </c>
      <c r="D21" s="14">
        <v>735016136</v>
      </c>
      <c r="E21" s="25">
        <f t="shared" si="2"/>
        <v>25.950753935009853</v>
      </c>
      <c r="F21" s="14">
        <v>2832349834</v>
      </c>
      <c r="G21" s="14">
        <v>83307631</v>
      </c>
      <c r="H21" s="24">
        <f t="shared" si="3"/>
        <v>11.334122738225165</v>
      </c>
      <c r="I21" s="26">
        <f t="shared" si="4"/>
        <v>2.9412903024888131</v>
      </c>
      <c r="K21" s="24">
        <f t="shared" si="5"/>
        <v>27.941290302488813</v>
      </c>
      <c r="L21">
        <f t="shared" si="6"/>
        <v>791395089.5</v>
      </c>
    </row>
    <row r="22" spans="1:12" x14ac:dyDescent="0.35">
      <c r="A22" s="13" t="s">
        <v>43</v>
      </c>
      <c r="B22" s="14">
        <f t="shared" si="0"/>
        <v>89430051</v>
      </c>
      <c r="C22" s="25">
        <f t="shared" si="1"/>
        <v>4.0976263470301468</v>
      </c>
      <c r="D22" s="14">
        <v>2093054232</v>
      </c>
      <c r="E22" s="25">
        <f t="shared" si="2"/>
        <v>95.902373652969857</v>
      </c>
      <c r="F22" s="14">
        <v>2182484283</v>
      </c>
      <c r="G22" s="14">
        <v>130605042</v>
      </c>
      <c r="H22" s="24">
        <f t="shared" si="3"/>
        <v>6.2399263240877172</v>
      </c>
      <c r="I22" s="26">
        <f t="shared" si="4"/>
        <v>5.9842374589966294</v>
      </c>
      <c r="K22" s="24">
        <f t="shared" si="5"/>
        <v>30.984237458996631</v>
      </c>
      <c r="L22">
        <f t="shared" si="6"/>
        <v>676226112.75000012</v>
      </c>
    </row>
    <row r="23" spans="1:12" x14ac:dyDescent="0.35">
      <c r="A23" s="13" t="s">
        <v>44</v>
      </c>
      <c r="B23" s="14">
        <f t="shared" si="0"/>
        <v>210630233</v>
      </c>
      <c r="C23" s="25">
        <f t="shared" si="1"/>
        <v>10.276075305262218</v>
      </c>
      <c r="D23" s="14">
        <v>1839084534</v>
      </c>
      <c r="E23" s="25">
        <f t="shared" si="2"/>
        <v>89.723924694737789</v>
      </c>
      <c r="F23" s="14">
        <v>2049714767</v>
      </c>
      <c r="G23" s="14">
        <v>157976177</v>
      </c>
      <c r="H23" s="24">
        <f t="shared" si="3"/>
        <v>8.5899355945538058</v>
      </c>
      <c r="I23" s="26">
        <f t="shared" si="4"/>
        <v>7.7072273441839334</v>
      </c>
      <c r="K23" s="24">
        <f t="shared" si="5"/>
        <v>32.707227344183934</v>
      </c>
      <c r="L23">
        <f t="shared" si="6"/>
        <v>670404868.75000012</v>
      </c>
    </row>
    <row r="24" spans="1:12" x14ac:dyDescent="0.35">
      <c r="A24" s="13" t="s">
        <v>45</v>
      </c>
      <c r="B24" s="14">
        <f t="shared" si="0"/>
        <v>4763763463</v>
      </c>
      <c r="C24" s="25">
        <f t="shared" si="1"/>
        <v>40.972536461181477</v>
      </c>
      <c r="D24" s="14">
        <v>6862959885</v>
      </c>
      <c r="E24" s="25">
        <f t="shared" si="2"/>
        <v>59.027463538818523</v>
      </c>
      <c r="F24" s="14">
        <v>11626723348</v>
      </c>
      <c r="G24" s="14">
        <v>77219691</v>
      </c>
      <c r="H24" s="24">
        <f t="shared" si="3"/>
        <v>1.1251659967993533</v>
      </c>
      <c r="I24" s="26">
        <f t="shared" si="4"/>
        <v>0.6641569485119222</v>
      </c>
      <c r="K24" s="24">
        <f t="shared" si="5"/>
        <v>25.664156948511923</v>
      </c>
      <c r="L24">
        <f t="shared" si="6"/>
        <v>2983900528</v>
      </c>
    </row>
    <row r="25" spans="1:12" x14ac:dyDescent="0.35">
      <c r="A25" s="13" t="s">
        <v>46</v>
      </c>
      <c r="B25" s="14">
        <f t="shared" si="0"/>
        <v>290719950</v>
      </c>
      <c r="C25" s="25">
        <f t="shared" si="1"/>
        <v>57.738093856143628</v>
      </c>
      <c r="D25" s="14">
        <v>212795027</v>
      </c>
      <c r="E25" s="25">
        <f t="shared" si="2"/>
        <v>42.261906143856372</v>
      </c>
      <c r="F25" s="14">
        <v>503514977</v>
      </c>
      <c r="G25" s="14">
        <v>3033189</v>
      </c>
      <c r="H25" s="24">
        <f t="shared" si="3"/>
        <v>1.4254040814591029</v>
      </c>
      <c r="I25" s="26">
        <f t="shared" si="4"/>
        <v>0.60240293507694409</v>
      </c>
      <c r="K25" s="24">
        <f t="shared" si="5"/>
        <v>25.602402935076945</v>
      </c>
      <c r="L25">
        <f t="shared" si="6"/>
        <v>128911933.25</v>
      </c>
    </row>
    <row r="26" spans="1:12" x14ac:dyDescent="0.35">
      <c r="A26" s="13" t="s">
        <v>47</v>
      </c>
      <c r="B26" s="14">
        <f t="shared" si="0"/>
        <v>40536227</v>
      </c>
      <c r="C26" s="25">
        <f t="shared" si="1"/>
        <v>13.335844701576121</v>
      </c>
      <c r="D26" s="14">
        <v>263428223</v>
      </c>
      <c r="E26" s="25">
        <f t="shared" si="2"/>
        <v>86.664155298423879</v>
      </c>
      <c r="F26" s="14">
        <v>303964450</v>
      </c>
      <c r="G26" s="14">
        <v>13876924</v>
      </c>
      <c r="H26" s="24">
        <f t="shared" si="3"/>
        <v>5.2678197658418702</v>
      </c>
      <c r="I26" s="26">
        <f t="shared" si="4"/>
        <v>4.5653115027102675</v>
      </c>
      <c r="K26" s="24">
        <f t="shared" si="5"/>
        <v>29.565311502710266</v>
      </c>
      <c r="L26">
        <f t="shared" si="6"/>
        <v>89868036.5</v>
      </c>
    </row>
    <row r="27" spans="1:12" x14ac:dyDescent="0.35">
      <c r="A27" s="13" t="s">
        <v>48</v>
      </c>
      <c r="B27" s="14">
        <f t="shared" si="0"/>
        <v>528098757</v>
      </c>
      <c r="C27" s="25">
        <f t="shared" si="1"/>
        <v>99.362143210913189</v>
      </c>
      <c r="D27" s="14">
        <v>3390138</v>
      </c>
      <c r="E27" s="25">
        <f t="shared" si="2"/>
        <v>0.6378567890868162</v>
      </c>
      <c r="F27" s="14">
        <v>531488895</v>
      </c>
      <c r="G27" s="14">
        <v>101219</v>
      </c>
      <c r="H27" s="24">
        <f t="shared" si="3"/>
        <v>2.9856896680902074</v>
      </c>
      <c r="I27" s="26">
        <f t="shared" si="4"/>
        <v>1.9044424248977017E-2</v>
      </c>
      <c r="K27" s="24">
        <f t="shared" si="5"/>
        <v>25.019044424248978</v>
      </c>
      <c r="L27">
        <f t="shared" si="6"/>
        <v>132973442.75</v>
      </c>
    </row>
    <row r="28" spans="1:12" x14ac:dyDescent="0.35">
      <c r="A28" s="13" t="s">
        <v>49</v>
      </c>
      <c r="B28" s="14">
        <f t="shared" si="0"/>
        <v>37772995</v>
      </c>
      <c r="C28" s="25">
        <f t="shared" si="1"/>
        <v>72.588375200680758</v>
      </c>
      <c r="D28" s="14">
        <v>14264256</v>
      </c>
      <c r="E28" s="25">
        <f t="shared" si="2"/>
        <v>27.411624799319242</v>
      </c>
      <c r="F28" s="14">
        <v>52037251</v>
      </c>
      <c r="G28">
        <v>157570</v>
      </c>
      <c r="H28" s="24">
        <f t="shared" si="3"/>
        <v>1.1046492715778518</v>
      </c>
      <c r="I28" s="26">
        <f t="shared" si="4"/>
        <v>0.30280231367333377</v>
      </c>
      <c r="K28" s="24">
        <f t="shared" si="5"/>
        <v>25.302802313673332</v>
      </c>
      <c r="L28">
        <f t="shared" si="6"/>
        <v>13166882.75</v>
      </c>
    </row>
    <row r="29" spans="1:12" x14ac:dyDescent="0.35">
      <c r="A29" s="13" t="s">
        <v>50</v>
      </c>
      <c r="B29" s="14">
        <f t="shared" si="0"/>
        <v>155283668</v>
      </c>
      <c r="C29" s="25">
        <f t="shared" si="1"/>
        <v>1.3545600452688158</v>
      </c>
      <c r="D29" s="14">
        <v>11308487801</v>
      </c>
      <c r="E29" s="25">
        <f t="shared" si="2"/>
        <v>98.645439954731188</v>
      </c>
      <c r="F29" s="14">
        <v>11463771469</v>
      </c>
      <c r="G29" s="14">
        <v>50852241</v>
      </c>
      <c r="H29" s="24">
        <f t="shared" si="3"/>
        <v>0.44968206089856844</v>
      </c>
      <c r="I29" s="26">
        <f t="shared" si="4"/>
        <v>0.44359084737089505</v>
      </c>
      <c r="K29" s="24">
        <f t="shared" si="5"/>
        <v>25.443590847370896</v>
      </c>
      <c r="L29">
        <f t="shared" si="6"/>
        <v>2916795108.25</v>
      </c>
    </row>
    <row r="30" spans="1:12" x14ac:dyDescent="0.35">
      <c r="A30" s="13" t="s">
        <v>51</v>
      </c>
      <c r="B30" s="14">
        <f t="shared" si="0"/>
        <v>3593587356</v>
      </c>
      <c r="C30" s="25">
        <f t="shared" si="1"/>
        <v>77.490579040972449</v>
      </c>
      <c r="D30" s="14">
        <v>1043863287</v>
      </c>
      <c r="E30" s="25">
        <f t="shared" si="2"/>
        <v>22.509420959027551</v>
      </c>
      <c r="F30" s="14">
        <v>4637450643</v>
      </c>
      <c r="G30" s="14">
        <v>34873029</v>
      </c>
      <c r="H30" s="24">
        <f t="shared" si="3"/>
        <v>3.3407659254137561</v>
      </c>
      <c r="I30" s="26">
        <f t="shared" si="4"/>
        <v>0.75198706540713478</v>
      </c>
      <c r="K30" s="24">
        <f t="shared" si="5"/>
        <v>25.751987065407135</v>
      </c>
      <c r="L30">
        <f t="shared" si="6"/>
        <v>1194235689.75</v>
      </c>
    </row>
    <row r="31" spans="1:12" x14ac:dyDescent="0.35">
      <c r="A31" s="13" t="s">
        <v>52</v>
      </c>
      <c r="B31" s="14">
        <f t="shared" si="0"/>
        <v>30457740235</v>
      </c>
      <c r="C31" s="25">
        <f t="shared" si="1"/>
        <v>86.668867281332695</v>
      </c>
      <c r="D31" s="14">
        <v>4684913858</v>
      </c>
      <c r="E31" s="25">
        <f t="shared" si="2"/>
        <v>13.331132718667311</v>
      </c>
      <c r="F31" s="14">
        <v>35142654093</v>
      </c>
      <c r="G31" s="14">
        <v>241833567</v>
      </c>
      <c r="H31" s="24">
        <f t="shared" si="3"/>
        <v>5.1619640046751956</v>
      </c>
      <c r="I31" s="26">
        <f t="shared" si="4"/>
        <v>0.6881482723530844</v>
      </c>
      <c r="K31" s="24">
        <f t="shared" si="5"/>
        <v>25.688148272353086</v>
      </c>
      <c r="L31">
        <f t="shared" si="6"/>
        <v>9027497090.25</v>
      </c>
    </row>
    <row r="32" spans="1:12" x14ac:dyDescent="0.35">
      <c r="A32" s="13" t="s">
        <v>53</v>
      </c>
      <c r="B32" s="14">
        <f t="shared" si="0"/>
        <v>127032323544</v>
      </c>
      <c r="C32" s="25">
        <f t="shared" si="1"/>
        <v>99.986469165127744</v>
      </c>
      <c r="D32" s="14">
        <v>17190860</v>
      </c>
      <c r="E32" s="25">
        <f t="shared" si="2"/>
        <v>1.3530834872249434E-2</v>
      </c>
      <c r="F32" s="14">
        <v>127049514404</v>
      </c>
      <c r="G32" s="14">
        <v>902152</v>
      </c>
      <c r="H32" s="24">
        <f t="shared" si="3"/>
        <v>5.2478584550162122</v>
      </c>
      <c r="I32" s="26">
        <f t="shared" si="4"/>
        <v>7.1007906187762397E-4</v>
      </c>
      <c r="K32" s="24">
        <f t="shared" si="5"/>
        <v>25.000710079061879</v>
      </c>
      <c r="L32">
        <f t="shared" si="6"/>
        <v>31763280753</v>
      </c>
    </row>
    <row r="33" spans="1:12" x14ac:dyDescent="0.35">
      <c r="A33" s="13" t="s">
        <v>54</v>
      </c>
      <c r="B33" s="14">
        <f t="shared" si="0"/>
        <v>473337794</v>
      </c>
      <c r="C33" s="25">
        <f t="shared" si="1"/>
        <v>100</v>
      </c>
      <c r="D33" s="14">
        <v>0</v>
      </c>
      <c r="E33" s="25">
        <f t="shared" si="2"/>
        <v>0</v>
      </c>
      <c r="F33" s="14">
        <v>473337794</v>
      </c>
      <c r="G33">
        <v>0</v>
      </c>
      <c r="H33" s="24" t="e">
        <f t="shared" si="3"/>
        <v>#DIV/0!</v>
      </c>
      <c r="I33" s="26">
        <f t="shared" si="4"/>
        <v>0</v>
      </c>
      <c r="K33" s="24">
        <f t="shared" si="5"/>
        <v>25</v>
      </c>
      <c r="L33">
        <f t="shared" si="6"/>
        <v>118334448.5</v>
      </c>
    </row>
    <row r="34" spans="1:12" x14ac:dyDescent="0.35">
      <c r="A34" s="13" t="s">
        <v>55</v>
      </c>
      <c r="B34" s="14">
        <f t="shared" si="0"/>
        <v>53413431</v>
      </c>
      <c r="C34" s="25">
        <f t="shared" si="1"/>
        <v>3.5366030512858821</v>
      </c>
      <c r="D34" s="14">
        <v>1456889824</v>
      </c>
      <c r="E34" s="25">
        <f t="shared" si="2"/>
        <v>96.46339694871412</v>
      </c>
      <c r="F34" s="14">
        <v>1510303255</v>
      </c>
      <c r="G34" s="14">
        <v>59613609</v>
      </c>
      <c r="H34" s="24">
        <f t="shared" si="3"/>
        <v>4.0918405783305136</v>
      </c>
      <c r="I34" s="26">
        <f t="shared" si="4"/>
        <v>3.9471284195835228</v>
      </c>
      <c r="K34" s="24">
        <f t="shared" si="5"/>
        <v>28.947128419583521</v>
      </c>
      <c r="L34">
        <f t="shared" si="6"/>
        <v>437189422.75</v>
      </c>
    </row>
    <row r="35" spans="1:12" x14ac:dyDescent="0.35">
      <c r="A35" s="13" t="s">
        <v>56</v>
      </c>
      <c r="B35" s="14">
        <f t="shared" si="0"/>
        <v>12115699336</v>
      </c>
      <c r="C35" s="25">
        <f t="shared" si="1"/>
        <v>97.513141603033219</v>
      </c>
      <c r="D35" s="14">
        <v>308984288</v>
      </c>
      <c r="E35" s="25">
        <f t="shared" si="2"/>
        <v>2.4868583969667766</v>
      </c>
      <c r="F35" s="14">
        <v>12424683624</v>
      </c>
      <c r="G35" s="14">
        <v>12527586</v>
      </c>
      <c r="H35" s="24">
        <f t="shared" si="3"/>
        <v>4.0544411112580585</v>
      </c>
      <c r="I35" s="26">
        <f t="shared" si="4"/>
        <v>0.10082820922539412</v>
      </c>
      <c r="K35" s="24">
        <f t="shared" si="5"/>
        <v>25.100828209225394</v>
      </c>
      <c r="L35">
        <f t="shared" si="6"/>
        <v>3118698492</v>
      </c>
    </row>
    <row r="36" spans="1:12" x14ac:dyDescent="0.35">
      <c r="A36" s="13" t="s">
        <v>57</v>
      </c>
      <c r="B36" s="14">
        <f t="shared" si="0"/>
        <v>649153569</v>
      </c>
      <c r="C36" s="25">
        <f t="shared" si="1"/>
        <v>56.242666519480323</v>
      </c>
      <c r="D36" s="14">
        <v>505047697</v>
      </c>
      <c r="E36" s="25">
        <f t="shared" si="2"/>
        <v>43.757333480519677</v>
      </c>
      <c r="F36" s="14">
        <v>1154201266</v>
      </c>
      <c r="G36" s="14">
        <v>22766159</v>
      </c>
      <c r="H36" s="24">
        <f t="shared" si="3"/>
        <v>4.5077245446780045</v>
      </c>
      <c r="I36" s="26">
        <f t="shared" si="4"/>
        <v>1.9724600613979919</v>
      </c>
      <c r="K36" s="24">
        <f t="shared" si="5"/>
        <v>26.972460061397992</v>
      </c>
      <c r="L36">
        <f t="shared" si="6"/>
        <v>311316475.5</v>
      </c>
    </row>
    <row r="37" spans="1:12" x14ac:dyDescent="0.35">
      <c r="A37" s="13" t="s">
        <v>58</v>
      </c>
      <c r="B37" s="14">
        <f t="shared" si="0"/>
        <v>831750867</v>
      </c>
      <c r="C37" s="25">
        <f t="shared" si="1"/>
        <v>49.615173128391547</v>
      </c>
      <c r="D37" s="14">
        <v>844653375</v>
      </c>
      <c r="E37" s="25">
        <f t="shared" si="2"/>
        <v>50.384826871608453</v>
      </c>
      <c r="F37" s="14">
        <v>1676404242</v>
      </c>
      <c r="G37" s="14">
        <v>16320561</v>
      </c>
      <c r="H37" s="24">
        <f t="shared" si="3"/>
        <v>1.9322199476205253</v>
      </c>
      <c r="I37" s="26">
        <f t="shared" si="4"/>
        <v>0.9735456753872852</v>
      </c>
      <c r="K37" s="24">
        <f t="shared" si="5"/>
        <v>25.973545675387285</v>
      </c>
      <c r="L37">
        <f t="shared" si="6"/>
        <v>435421621.49999994</v>
      </c>
    </row>
    <row r="38" spans="1:12" x14ac:dyDescent="0.35">
      <c r="A38" s="13" t="s">
        <v>59</v>
      </c>
      <c r="B38" s="14">
        <f t="shared" si="0"/>
        <v>100131992</v>
      </c>
      <c r="C38" s="25">
        <f t="shared" si="1"/>
        <v>40.130541215931132</v>
      </c>
      <c r="D38" s="14">
        <v>149383686</v>
      </c>
      <c r="E38" s="25">
        <f t="shared" si="2"/>
        <v>59.869458784068868</v>
      </c>
      <c r="F38" s="14">
        <v>249515678</v>
      </c>
      <c r="G38" s="14">
        <v>2316377</v>
      </c>
      <c r="H38" s="24">
        <f t="shared" si="3"/>
        <v>1.5506224689086865</v>
      </c>
      <c r="I38" s="26">
        <f t="shared" si="4"/>
        <v>0.92834927991979721</v>
      </c>
      <c r="K38" s="24">
        <f t="shared" si="5"/>
        <v>25.928349279919797</v>
      </c>
      <c r="L38">
        <f t="shared" si="6"/>
        <v>64695296.500000007</v>
      </c>
    </row>
    <row r="39" spans="1:12" x14ac:dyDescent="0.35">
      <c r="A39" s="13" t="s">
        <v>60</v>
      </c>
      <c r="B39" s="14">
        <f t="shared" si="0"/>
        <v>228906914</v>
      </c>
      <c r="C39" s="25">
        <f t="shared" si="1"/>
        <v>67.977986464717702</v>
      </c>
      <c r="D39" s="14">
        <v>107829912</v>
      </c>
      <c r="E39" s="25">
        <f t="shared" si="2"/>
        <v>32.022013535282298</v>
      </c>
      <c r="F39" s="14">
        <v>336736826</v>
      </c>
      <c r="G39" s="14">
        <v>3981836</v>
      </c>
      <c r="H39" s="24">
        <f t="shared" si="3"/>
        <v>3.6927007786114117</v>
      </c>
      <c r="I39" s="26">
        <f t="shared" si="4"/>
        <v>1.182477143144421</v>
      </c>
      <c r="K39" s="24">
        <f t="shared" si="5"/>
        <v>26.182477143144421</v>
      </c>
      <c r="L39">
        <f t="shared" si="6"/>
        <v>88166042.5</v>
      </c>
    </row>
    <row r="40" spans="1:12" x14ac:dyDescent="0.35">
      <c r="A40" s="13" t="s">
        <v>61</v>
      </c>
      <c r="B40" s="14">
        <f t="shared" si="0"/>
        <v>4051484603</v>
      </c>
      <c r="C40" s="25">
        <f t="shared" si="1"/>
        <v>52.353199544830574</v>
      </c>
      <c r="D40" s="14">
        <v>3687268020</v>
      </c>
      <c r="E40" s="25">
        <f t="shared" si="2"/>
        <v>47.646800455169426</v>
      </c>
      <c r="F40" s="14">
        <v>7738752623</v>
      </c>
      <c r="G40" s="14">
        <v>190918531</v>
      </c>
      <c r="H40" s="24">
        <f t="shared" si="3"/>
        <v>5.1777774212355734</v>
      </c>
      <c r="I40" s="26">
        <f t="shared" si="4"/>
        <v>2.4670452759089314</v>
      </c>
      <c r="K40" s="24">
        <f t="shared" si="5"/>
        <v>27.46704527590893</v>
      </c>
      <c r="L40">
        <f t="shared" si="6"/>
        <v>2125606686.75</v>
      </c>
    </row>
    <row r="41" spans="1:12" x14ac:dyDescent="0.35">
      <c r="A41" s="13" t="s">
        <v>62</v>
      </c>
      <c r="B41" s="14">
        <f t="shared" si="0"/>
        <v>865984816</v>
      </c>
      <c r="C41" s="25">
        <f t="shared" si="1"/>
        <v>8.9310305383880539</v>
      </c>
      <c r="D41" s="14">
        <v>8830374549</v>
      </c>
      <c r="E41" s="25">
        <f t="shared" si="2"/>
        <v>91.068969461611943</v>
      </c>
      <c r="F41" s="14">
        <v>9696359365</v>
      </c>
      <c r="G41" s="14">
        <v>452916651</v>
      </c>
      <c r="H41" s="24">
        <f t="shared" si="3"/>
        <v>5.1290763317767851</v>
      </c>
      <c r="I41" s="26">
        <f t="shared" si="4"/>
        <v>4.6709969582485664</v>
      </c>
      <c r="K41" s="24">
        <f t="shared" si="5"/>
        <v>29.670996958248566</v>
      </c>
      <c r="L41">
        <f t="shared" si="6"/>
        <v>2877006492.2499995</v>
      </c>
    </row>
    <row r="42" spans="1:12" x14ac:dyDescent="0.35">
      <c r="A42" s="13" t="s">
        <v>63</v>
      </c>
      <c r="B42" s="14">
        <f t="shared" si="0"/>
        <v>980792326</v>
      </c>
      <c r="C42" s="25">
        <f t="shared" si="1"/>
        <v>21.851113592469137</v>
      </c>
      <c r="D42" s="14">
        <v>3507730979</v>
      </c>
      <c r="E42" s="25">
        <f t="shared" si="2"/>
        <v>78.148886407530867</v>
      </c>
      <c r="F42" s="14">
        <v>4488523305</v>
      </c>
      <c r="G42" s="14">
        <v>123291609</v>
      </c>
      <c r="H42" s="24">
        <f t="shared" si="3"/>
        <v>3.5148536115830793</v>
      </c>
      <c r="I42" s="26">
        <f t="shared" si="4"/>
        <v>2.7468189563070564</v>
      </c>
      <c r="K42" s="24">
        <f t="shared" si="5"/>
        <v>27.746818956307056</v>
      </c>
      <c r="L42">
        <f t="shared" si="6"/>
        <v>1245422435.25</v>
      </c>
    </row>
    <row r="43" spans="1:12" x14ac:dyDescent="0.35">
      <c r="A43" s="13" t="s">
        <v>64</v>
      </c>
      <c r="B43" s="14">
        <f t="shared" si="0"/>
        <v>32247452</v>
      </c>
      <c r="C43" s="25">
        <f t="shared" si="1"/>
        <v>14.671973071903885</v>
      </c>
      <c r="D43" s="14">
        <v>187542019</v>
      </c>
      <c r="E43" s="25">
        <f t="shared" si="2"/>
        <v>85.328026928096108</v>
      </c>
      <c r="F43" s="14">
        <v>219789471</v>
      </c>
      <c r="G43" s="14">
        <v>5274870</v>
      </c>
      <c r="H43" s="24">
        <f t="shared" si="3"/>
        <v>2.8126336850410039</v>
      </c>
      <c r="I43" s="26">
        <f t="shared" si="4"/>
        <v>2.3999648281604902</v>
      </c>
      <c r="K43" s="24">
        <f t="shared" si="5"/>
        <v>27.399964828160492</v>
      </c>
      <c r="L43">
        <f t="shared" si="6"/>
        <v>60222237.750000007</v>
      </c>
    </row>
    <row r="44" spans="1:12" x14ac:dyDescent="0.35">
      <c r="A44" s="13" t="s">
        <v>65</v>
      </c>
      <c r="B44" s="14">
        <f t="shared" si="0"/>
        <v>-98644111</v>
      </c>
      <c r="C44" s="25">
        <f t="shared" si="1"/>
        <v>-2.9058986198333323</v>
      </c>
      <c r="D44" s="14">
        <v>3493260507</v>
      </c>
      <c r="E44" s="25">
        <f t="shared" si="2"/>
        <v>102.90589861983334</v>
      </c>
      <c r="F44" s="14">
        <v>3394616396</v>
      </c>
      <c r="G44" s="14">
        <v>325916017</v>
      </c>
      <c r="H44" s="24">
        <f t="shared" si="3"/>
        <v>9.3298514767767937</v>
      </c>
      <c r="I44" s="26">
        <f t="shared" si="4"/>
        <v>9.6009675020729492</v>
      </c>
      <c r="K44" s="24">
        <f t="shared" si="5"/>
        <v>34.600967502072947</v>
      </c>
      <c r="L44">
        <f t="shared" si="6"/>
        <v>1174570116</v>
      </c>
    </row>
    <row r="45" spans="1:12" x14ac:dyDescent="0.35">
      <c r="A45" s="13" t="s">
        <v>66</v>
      </c>
      <c r="B45" s="14">
        <f t="shared" si="0"/>
        <v>12093860</v>
      </c>
      <c r="C45" s="25">
        <f t="shared" si="1"/>
        <v>22.545852136907889</v>
      </c>
      <c r="D45" s="14">
        <v>41547315</v>
      </c>
      <c r="E45" s="25">
        <f t="shared" si="2"/>
        <v>77.454147863092118</v>
      </c>
      <c r="F45" s="14">
        <v>53641175</v>
      </c>
      <c r="G45" s="14">
        <v>1606084</v>
      </c>
      <c r="H45" s="24">
        <f t="shared" si="3"/>
        <v>3.8656745929309753</v>
      </c>
      <c r="I45" s="26">
        <f t="shared" si="4"/>
        <v>2.9941253151147418</v>
      </c>
      <c r="K45" s="24">
        <f t="shared" si="5"/>
        <v>27.994125315114744</v>
      </c>
      <c r="L45">
        <f t="shared" si="6"/>
        <v>15016377.75</v>
      </c>
    </row>
    <row r="46" spans="1:12" x14ac:dyDescent="0.35">
      <c r="A46" s="13" t="s">
        <v>67</v>
      </c>
      <c r="B46" s="14">
        <f t="shared" si="0"/>
        <v>2029495632</v>
      </c>
      <c r="C46" s="25">
        <f t="shared" si="1"/>
        <v>76.569473743948365</v>
      </c>
      <c r="D46" s="14">
        <v>621032748</v>
      </c>
      <c r="E46" s="25">
        <f t="shared" si="2"/>
        <v>23.430526256051632</v>
      </c>
      <c r="F46" s="14">
        <v>2650528380</v>
      </c>
      <c r="G46" s="14">
        <v>26960575</v>
      </c>
      <c r="H46" s="24">
        <f t="shared" si="3"/>
        <v>4.3412485230166959</v>
      </c>
      <c r="I46" s="26">
        <f t="shared" si="4"/>
        <v>1.0171773750258808</v>
      </c>
      <c r="K46" s="24">
        <f t="shared" si="5"/>
        <v>26.017177375025881</v>
      </c>
      <c r="L46">
        <f t="shared" si="6"/>
        <v>689592670</v>
      </c>
    </row>
    <row r="47" spans="1:12" x14ac:dyDescent="0.35">
      <c r="A47" s="13" t="s">
        <v>68</v>
      </c>
      <c r="B47" s="14">
        <f t="shared" si="0"/>
        <v>254342352</v>
      </c>
      <c r="C47" s="25">
        <f t="shared" si="1"/>
        <v>99.873077861064218</v>
      </c>
      <c r="D47" s="14">
        <v>323227</v>
      </c>
      <c r="E47" s="25">
        <f t="shared" si="2"/>
        <v>0.1269221389357845</v>
      </c>
      <c r="F47" s="14">
        <v>254665579</v>
      </c>
      <c r="G47">
        <v>45259</v>
      </c>
      <c r="H47" s="24">
        <f t="shared" si="3"/>
        <v>14.002233724286647</v>
      </c>
      <c r="I47" s="26">
        <f t="shared" si="4"/>
        <v>1.7771934541652368E-2</v>
      </c>
      <c r="K47" s="24">
        <f t="shared" si="5"/>
        <v>25.017771934541653</v>
      </c>
      <c r="L47">
        <f t="shared" si="6"/>
        <v>63711653.750000007</v>
      </c>
    </row>
    <row r="48" spans="1:12" x14ac:dyDescent="0.35">
      <c r="A48" s="13" t="s">
        <v>69</v>
      </c>
      <c r="B48" s="14">
        <f t="shared" si="0"/>
        <v>40233</v>
      </c>
      <c r="C48" s="25">
        <f t="shared" si="1"/>
        <v>0.28222248753382312</v>
      </c>
      <c r="D48" s="14">
        <v>14215541</v>
      </c>
      <c r="E48" s="25">
        <f t="shared" si="2"/>
        <v>99.717777512466171</v>
      </c>
      <c r="F48" s="14">
        <v>14255774</v>
      </c>
      <c r="G48" s="14">
        <v>1392629</v>
      </c>
      <c r="H48" s="24">
        <f t="shared" si="3"/>
        <v>9.7965248033824395</v>
      </c>
      <c r="I48" s="26">
        <f t="shared" si="4"/>
        <v>9.7688768073904644</v>
      </c>
      <c r="K48" s="24">
        <f t="shared" si="5"/>
        <v>34.768876807390463</v>
      </c>
      <c r="L48">
        <f t="shared" si="6"/>
        <v>4956572.5</v>
      </c>
    </row>
    <row r="49" spans="1:12" x14ac:dyDescent="0.35">
      <c r="A49" s="13" t="s">
        <v>70</v>
      </c>
      <c r="B49" s="14">
        <f t="shared" si="0"/>
        <v>402183218</v>
      </c>
      <c r="C49" s="25">
        <f t="shared" si="1"/>
        <v>100</v>
      </c>
      <c r="D49" s="14">
        <v>0</v>
      </c>
      <c r="E49" s="25">
        <f t="shared" si="2"/>
        <v>0</v>
      </c>
      <c r="F49" s="14">
        <v>402183218</v>
      </c>
      <c r="G49">
        <v>0</v>
      </c>
      <c r="H49" s="24" t="e">
        <f t="shared" si="3"/>
        <v>#DIV/0!</v>
      </c>
      <c r="I49" s="26">
        <f t="shared" si="4"/>
        <v>0</v>
      </c>
      <c r="K49" s="24">
        <f t="shared" si="5"/>
        <v>25</v>
      </c>
      <c r="L49">
        <f t="shared" si="6"/>
        <v>100545804.5</v>
      </c>
    </row>
    <row r="50" spans="1:12" x14ac:dyDescent="0.35">
      <c r="A50" s="13" t="s">
        <v>71</v>
      </c>
      <c r="B50" s="14">
        <f t="shared" si="0"/>
        <v>3815933029</v>
      </c>
      <c r="C50" s="25">
        <f t="shared" si="1"/>
        <v>100</v>
      </c>
      <c r="D50" s="14">
        <v>0</v>
      </c>
      <c r="E50" s="25">
        <f t="shared" si="2"/>
        <v>0</v>
      </c>
      <c r="F50" s="14">
        <v>3815933029</v>
      </c>
      <c r="G50">
        <v>0</v>
      </c>
      <c r="H50" s="24" t="e">
        <f t="shared" si="3"/>
        <v>#DIV/0!</v>
      </c>
      <c r="I50" s="26">
        <f t="shared" si="4"/>
        <v>0</v>
      </c>
      <c r="K50" s="24">
        <f t="shared" si="5"/>
        <v>25</v>
      </c>
      <c r="L50">
        <f t="shared" si="6"/>
        <v>953983257.25</v>
      </c>
    </row>
    <row r="51" spans="1:12" x14ac:dyDescent="0.35">
      <c r="A51" s="13" t="s">
        <v>72</v>
      </c>
      <c r="B51" s="14">
        <f t="shared" si="0"/>
        <v>641284153</v>
      </c>
      <c r="C51" s="25">
        <f t="shared" si="1"/>
        <v>100</v>
      </c>
      <c r="D51" s="14">
        <v>0</v>
      </c>
      <c r="E51" s="25">
        <f t="shared" si="2"/>
        <v>0</v>
      </c>
      <c r="F51" s="14">
        <v>641284153</v>
      </c>
      <c r="G51">
        <v>0</v>
      </c>
      <c r="H51" s="24" t="e">
        <f t="shared" si="3"/>
        <v>#DIV/0!</v>
      </c>
      <c r="I51" s="26">
        <f t="shared" si="4"/>
        <v>0</v>
      </c>
      <c r="K51" s="24">
        <f t="shared" si="5"/>
        <v>25</v>
      </c>
      <c r="L51">
        <f t="shared" si="6"/>
        <v>160321038.25</v>
      </c>
    </row>
    <row r="52" spans="1:12" x14ac:dyDescent="0.35">
      <c r="A52" s="13" t="s">
        <v>73</v>
      </c>
      <c r="B52" s="14">
        <f t="shared" si="0"/>
        <v>9432595</v>
      </c>
      <c r="C52" s="25">
        <f t="shared" si="1"/>
        <v>74.174905378308651</v>
      </c>
      <c r="D52" s="14">
        <v>3284098</v>
      </c>
      <c r="E52" s="25">
        <f t="shared" si="2"/>
        <v>25.825094621691346</v>
      </c>
      <c r="F52" s="14">
        <v>12716693</v>
      </c>
      <c r="G52" s="14">
        <v>81915</v>
      </c>
      <c r="H52" s="24">
        <f t="shared" si="3"/>
        <v>2.4942921922549206</v>
      </c>
      <c r="I52" s="26">
        <f t="shared" si="4"/>
        <v>0.64415331879129267</v>
      </c>
      <c r="K52" s="24">
        <f t="shared" si="5"/>
        <v>25.644153318791293</v>
      </c>
      <c r="L52">
        <f t="shared" si="6"/>
        <v>3261088.2499999995</v>
      </c>
    </row>
    <row r="53" spans="1:12" x14ac:dyDescent="0.35">
      <c r="A53" s="13" t="s">
        <v>74</v>
      </c>
      <c r="B53" s="14">
        <f t="shared" si="0"/>
        <v>12134769</v>
      </c>
      <c r="C53" s="25">
        <f t="shared" si="1"/>
        <v>15.264535089010097</v>
      </c>
      <c r="D53" s="14">
        <v>67361717</v>
      </c>
      <c r="E53" s="25">
        <f t="shared" si="2"/>
        <v>84.735464910989904</v>
      </c>
      <c r="F53" s="14">
        <v>79496486</v>
      </c>
      <c r="G53" s="14">
        <v>7158039</v>
      </c>
      <c r="H53" s="24">
        <f t="shared" si="3"/>
        <v>10.626271595778949</v>
      </c>
      <c r="I53" s="26">
        <f t="shared" si="4"/>
        <v>9.0042206393877589</v>
      </c>
      <c r="K53" s="24">
        <f t="shared" si="5"/>
        <v>34.004220639387761</v>
      </c>
      <c r="L53">
        <f t="shared" si="6"/>
        <v>27032160.500000004</v>
      </c>
    </row>
    <row r="54" spans="1:12" x14ac:dyDescent="0.35">
      <c r="A54" s="13" t="s">
        <v>75</v>
      </c>
      <c r="B54" s="14">
        <f t="shared" si="0"/>
        <v>13490287</v>
      </c>
      <c r="C54" s="25">
        <f t="shared" si="1"/>
        <v>14.413212872065062</v>
      </c>
      <c r="D54" s="14">
        <v>80106381</v>
      </c>
      <c r="E54" s="25">
        <f t="shared" si="2"/>
        <v>85.58678712793494</v>
      </c>
      <c r="F54" s="14">
        <v>93596668</v>
      </c>
      <c r="G54" s="14">
        <v>6694452</v>
      </c>
      <c r="H54" s="24">
        <f t="shared" si="3"/>
        <v>8.3569522382992183</v>
      </c>
      <c r="I54" s="26">
        <f t="shared" si="4"/>
        <v>7.1524469225763463</v>
      </c>
      <c r="K54" s="24">
        <f t="shared" si="5"/>
        <v>32.152446922576345</v>
      </c>
      <c r="L54">
        <f t="shared" si="6"/>
        <v>30093618.999999996</v>
      </c>
    </row>
    <row r="55" spans="1:12" x14ac:dyDescent="0.35">
      <c r="A55" s="13" t="s">
        <v>76</v>
      </c>
      <c r="B55" s="14">
        <f t="shared" si="0"/>
        <v>75782120</v>
      </c>
      <c r="C55" s="25">
        <f t="shared" si="1"/>
        <v>95.797147314585146</v>
      </c>
      <c r="D55" s="14">
        <v>3324745</v>
      </c>
      <c r="E55" s="25">
        <f t="shared" si="2"/>
        <v>4.2028526854148502</v>
      </c>
      <c r="F55" s="14">
        <v>79106865</v>
      </c>
      <c r="G55" s="14">
        <v>388808</v>
      </c>
      <c r="H55" s="24">
        <f t="shared" si="3"/>
        <v>11.694370545711024</v>
      </c>
      <c r="I55" s="26">
        <f t="shared" si="4"/>
        <v>0.49149716652277903</v>
      </c>
      <c r="K55" s="24">
        <f t="shared" si="5"/>
        <v>25.49149716652278</v>
      </c>
      <c r="L55">
        <f t="shared" si="6"/>
        <v>20165524.25</v>
      </c>
    </row>
    <row r="56" spans="1:12" x14ac:dyDescent="0.35">
      <c r="A56" s="13" t="s">
        <v>77</v>
      </c>
      <c r="B56" s="14">
        <f t="shared" si="0"/>
        <v>89415431</v>
      </c>
      <c r="C56" s="25">
        <f t="shared" si="1"/>
        <v>33.03463709800053</v>
      </c>
      <c r="D56" s="14">
        <v>181256321</v>
      </c>
      <c r="E56" s="25">
        <f t="shared" si="2"/>
        <v>66.96536290199947</v>
      </c>
      <c r="F56" s="14">
        <v>270671752</v>
      </c>
      <c r="G56" s="14">
        <v>17419294</v>
      </c>
      <c r="H56" s="24">
        <f t="shared" si="3"/>
        <v>9.6103098109334351</v>
      </c>
      <c r="I56" s="26">
        <f t="shared" si="4"/>
        <v>6.4355788408980334</v>
      </c>
      <c r="K56" s="24">
        <f t="shared" si="5"/>
        <v>31.435578840898032</v>
      </c>
      <c r="L56">
        <f t="shared" si="6"/>
        <v>85087232</v>
      </c>
    </row>
    <row r="57" spans="1:12" x14ac:dyDescent="0.35">
      <c r="A57" s="13" t="s">
        <v>78</v>
      </c>
      <c r="B57" s="14">
        <f t="shared" si="0"/>
        <v>21828930</v>
      </c>
      <c r="C57" s="25">
        <f t="shared" si="1"/>
        <v>6.8481210289637104</v>
      </c>
      <c r="D57" s="14">
        <v>296929017</v>
      </c>
      <c r="E57" s="25">
        <f t="shared" si="2"/>
        <v>93.151878971036282</v>
      </c>
      <c r="F57" s="14">
        <v>318757947</v>
      </c>
      <c r="G57" s="14">
        <v>17872075</v>
      </c>
      <c r="H57" s="24">
        <f t="shared" si="3"/>
        <v>6.0189722043905194</v>
      </c>
      <c r="I57" s="26">
        <f t="shared" si="4"/>
        <v>5.6067857031341717</v>
      </c>
      <c r="K57" s="24">
        <f t="shared" si="5"/>
        <v>30.606785703134172</v>
      </c>
      <c r="L57">
        <f t="shared" si="6"/>
        <v>97561561.75</v>
      </c>
    </row>
    <row r="58" spans="1:12" x14ac:dyDescent="0.35">
      <c r="A58" s="13" t="s">
        <v>79</v>
      </c>
      <c r="B58" s="14">
        <f t="shared" si="0"/>
        <v>539720237</v>
      </c>
      <c r="C58" s="25">
        <f t="shared" si="1"/>
        <v>79.339767735886682</v>
      </c>
      <c r="D58" s="14">
        <v>140544216</v>
      </c>
      <c r="E58" s="25">
        <f t="shared" si="2"/>
        <v>20.660232264113322</v>
      </c>
      <c r="F58" s="14">
        <v>680264453</v>
      </c>
      <c r="G58" s="14">
        <v>7754481</v>
      </c>
      <c r="H58" s="24">
        <f t="shared" si="3"/>
        <v>5.5174671862696929</v>
      </c>
      <c r="I58" s="26">
        <f t="shared" si="4"/>
        <v>1.1399215357795567</v>
      </c>
      <c r="K58" s="24">
        <f t="shared" si="5"/>
        <v>26.139921535779557</v>
      </c>
      <c r="L58">
        <f t="shared" si="6"/>
        <v>177820594.25000003</v>
      </c>
    </row>
    <row r="59" spans="1:12" x14ac:dyDescent="0.35">
      <c r="A59" s="13" t="s">
        <v>80</v>
      </c>
      <c r="B59" s="14">
        <f t="shared" si="0"/>
        <v>57452997</v>
      </c>
      <c r="C59" s="25">
        <f t="shared" si="1"/>
        <v>30.948797484311299</v>
      </c>
      <c r="D59" s="14">
        <v>128185870</v>
      </c>
      <c r="E59" s="25">
        <f t="shared" si="2"/>
        <v>69.051202515688701</v>
      </c>
      <c r="F59" s="14">
        <v>185638867</v>
      </c>
      <c r="G59" s="14">
        <v>7257520</v>
      </c>
      <c r="H59" s="24">
        <f t="shared" si="3"/>
        <v>5.6617160690175918</v>
      </c>
      <c r="I59" s="26">
        <f t="shared" si="4"/>
        <v>3.9094830286806266</v>
      </c>
      <c r="K59" s="24">
        <f t="shared" si="5"/>
        <v>28.909483028680626</v>
      </c>
      <c r="L59">
        <f t="shared" si="6"/>
        <v>53667236.75</v>
      </c>
    </row>
    <row r="60" spans="1:12" x14ac:dyDescent="0.35">
      <c r="A60" s="13" t="s">
        <v>81</v>
      </c>
      <c r="B60" s="14">
        <f t="shared" si="0"/>
        <v>21968926</v>
      </c>
      <c r="C60" s="25">
        <f t="shared" si="1"/>
        <v>21.606185583901976</v>
      </c>
      <c r="D60" s="14">
        <v>79709947</v>
      </c>
      <c r="E60" s="25">
        <f t="shared" si="2"/>
        <v>78.393814416098024</v>
      </c>
      <c r="F60" s="14">
        <v>101678873</v>
      </c>
      <c r="G60" s="14">
        <v>7974746</v>
      </c>
      <c r="H60" s="24">
        <f t="shared" si="3"/>
        <v>10.004706188049528</v>
      </c>
      <c r="I60" s="26">
        <f t="shared" si="4"/>
        <v>7.8430708019354229</v>
      </c>
      <c r="K60" s="24">
        <f t="shared" si="5"/>
        <v>32.843070801935426</v>
      </c>
      <c r="L60">
        <f t="shared" si="6"/>
        <v>33394464.250000004</v>
      </c>
    </row>
    <row r="61" spans="1:12" x14ac:dyDescent="0.35">
      <c r="A61" s="13" t="s">
        <v>82</v>
      </c>
      <c r="B61" s="14">
        <f t="shared" si="0"/>
        <v>149637348</v>
      </c>
      <c r="C61" s="25">
        <f t="shared" si="1"/>
        <v>28.86292698077213</v>
      </c>
      <c r="D61" s="14">
        <v>368804001</v>
      </c>
      <c r="E61" s="25">
        <f t="shared" si="2"/>
        <v>71.13707301922787</v>
      </c>
      <c r="F61" s="14">
        <v>518441349</v>
      </c>
      <c r="G61" s="14">
        <v>16317158</v>
      </c>
      <c r="H61" s="24">
        <f t="shared" si="3"/>
        <v>4.4243440840545549</v>
      </c>
      <c r="I61" s="26">
        <f t="shared" si="4"/>
        <v>3.1473488816957769</v>
      </c>
      <c r="K61" s="24">
        <f t="shared" si="5"/>
        <v>28.147348881695777</v>
      </c>
      <c r="L61">
        <f t="shared" si="6"/>
        <v>145927495.25</v>
      </c>
    </row>
    <row r="62" spans="1:12" x14ac:dyDescent="0.35">
      <c r="A62" s="13" t="s">
        <v>83</v>
      </c>
      <c r="B62" s="14">
        <f t="shared" si="0"/>
        <v>-75576</v>
      </c>
      <c r="C62" s="25">
        <f t="shared" si="1"/>
        <v>-7.3080386646069764E-2</v>
      </c>
      <c r="D62" s="14">
        <v>103490464</v>
      </c>
      <c r="E62" s="25">
        <f t="shared" si="2"/>
        <v>100.07308038664607</v>
      </c>
      <c r="F62" s="14">
        <v>103414888</v>
      </c>
      <c r="G62" s="14">
        <v>10480796</v>
      </c>
      <c r="H62" s="24">
        <f t="shared" si="3"/>
        <v>10.127306028891706</v>
      </c>
      <c r="I62" s="26">
        <f t="shared" si="4"/>
        <v>10.134707103294451</v>
      </c>
      <c r="K62" s="24">
        <f t="shared" si="5"/>
        <v>35.134707103294453</v>
      </c>
      <c r="L62">
        <f t="shared" si="6"/>
        <v>36334518.000000007</v>
      </c>
    </row>
    <row r="63" spans="1:12" x14ac:dyDescent="0.35">
      <c r="A63" s="13" t="s">
        <v>84</v>
      </c>
      <c r="B63" s="14">
        <f t="shared" si="0"/>
        <v>7705021</v>
      </c>
      <c r="C63" s="25">
        <f t="shared" si="1"/>
        <v>0.68578371544581584</v>
      </c>
      <c r="D63" s="14">
        <v>1115830115</v>
      </c>
      <c r="E63" s="25">
        <f t="shared" si="2"/>
        <v>99.314216284554178</v>
      </c>
      <c r="F63" s="14">
        <v>1123535136</v>
      </c>
      <c r="G63" s="14">
        <v>176992152</v>
      </c>
      <c r="H63" s="24">
        <f t="shared" si="3"/>
        <v>15.86192643671389</v>
      </c>
      <c r="I63" s="26">
        <f t="shared" si="4"/>
        <v>15.753147928254911</v>
      </c>
      <c r="K63" s="24">
        <f t="shared" si="5"/>
        <v>40.753147928254911</v>
      </c>
      <c r="L63">
        <f t="shared" si="6"/>
        <v>457875936</v>
      </c>
    </row>
    <row r="64" spans="1:12" x14ac:dyDescent="0.35">
      <c r="A64" s="13" t="s">
        <v>85</v>
      </c>
      <c r="B64" s="14">
        <f t="shared" si="0"/>
        <v>11112710</v>
      </c>
      <c r="C64" s="25">
        <f t="shared" si="1"/>
        <v>0.51462563611771173</v>
      </c>
      <c r="D64" s="14">
        <v>2148264752</v>
      </c>
      <c r="E64" s="25">
        <f t="shared" si="2"/>
        <v>99.485374363882286</v>
      </c>
      <c r="F64" s="14">
        <v>2159377462</v>
      </c>
      <c r="G64" s="14">
        <v>294370232</v>
      </c>
      <c r="H64" s="24">
        <f t="shared" si="3"/>
        <v>13.702698036913096</v>
      </c>
      <c r="I64" s="26">
        <f t="shared" si="4"/>
        <v>13.632180439975343</v>
      </c>
      <c r="K64" s="24">
        <f t="shared" si="5"/>
        <v>38.632180439975343</v>
      </c>
      <c r="L64">
        <f t="shared" si="6"/>
        <v>834214597.5</v>
      </c>
    </row>
    <row r="65" spans="1:12" x14ac:dyDescent="0.35">
      <c r="A65" s="13" t="s">
        <v>86</v>
      </c>
      <c r="B65" s="14">
        <f t="shared" si="0"/>
        <v>37388898</v>
      </c>
      <c r="C65" s="25">
        <f t="shared" si="1"/>
        <v>8.1696414182323807</v>
      </c>
      <c r="D65" s="14">
        <v>420267639</v>
      </c>
      <c r="E65" s="25">
        <f t="shared" si="2"/>
        <v>91.830358581767612</v>
      </c>
      <c r="F65" s="14">
        <v>457656537</v>
      </c>
      <c r="G65" s="14">
        <v>31473342</v>
      </c>
      <c r="H65" s="24">
        <f t="shared" si="3"/>
        <v>7.4888806749167758</v>
      </c>
      <c r="I65" s="26">
        <f t="shared" si="4"/>
        <v>6.8770659775367742</v>
      </c>
      <c r="K65" s="24">
        <f t="shared" si="5"/>
        <v>31.877065977536773</v>
      </c>
      <c r="L65">
        <f t="shared" si="6"/>
        <v>145887476.25</v>
      </c>
    </row>
    <row r="66" spans="1:12" x14ac:dyDescent="0.35">
      <c r="A66" s="13" t="s">
        <v>87</v>
      </c>
      <c r="B66" s="14">
        <f t="shared" si="0"/>
        <v>107392725</v>
      </c>
      <c r="C66" s="25">
        <f t="shared" si="1"/>
        <v>3.69388997907931</v>
      </c>
      <c r="D66" s="14">
        <v>2799914358</v>
      </c>
      <c r="E66" s="25">
        <f t="shared" si="2"/>
        <v>96.306110020920684</v>
      </c>
      <c r="F66" s="14">
        <v>2907307083</v>
      </c>
      <c r="G66" s="14">
        <v>306467877</v>
      </c>
      <c r="H66" s="24">
        <f t="shared" si="3"/>
        <v>10.945616108733851</v>
      </c>
      <c r="I66" s="26">
        <f t="shared" si="4"/>
        <v>10.541297092144841</v>
      </c>
      <c r="K66" s="24">
        <f t="shared" si="5"/>
        <v>35.541297092144845</v>
      </c>
      <c r="L66">
        <f t="shared" si="6"/>
        <v>1033294647.7500001</v>
      </c>
    </row>
    <row r="67" spans="1:12" x14ac:dyDescent="0.35">
      <c r="A67" s="13" t="s">
        <v>88</v>
      </c>
      <c r="B67" s="14">
        <f t="shared" ref="B67:B100" si="7">F67-D67</f>
        <v>81996309</v>
      </c>
      <c r="C67" s="25">
        <f t="shared" ref="C67:C100" si="8">100*B67/F67</f>
        <v>53.979756719533064</v>
      </c>
      <c r="D67" s="14">
        <v>69905652</v>
      </c>
      <c r="E67" s="25">
        <f t="shared" ref="E67:E100" si="9">100*D67/F67</f>
        <v>46.020243280466936</v>
      </c>
      <c r="F67" s="14">
        <v>151901961</v>
      </c>
      <c r="G67" s="14">
        <v>5104071</v>
      </c>
      <c r="H67" s="24">
        <f t="shared" ref="H67:H100" si="10">100*G67/D67</f>
        <v>7.3013709964396014</v>
      </c>
      <c r="I67" s="26">
        <f t="shared" ref="I67:I100" si="11">100*G67/F67</f>
        <v>3.3601086953709571</v>
      </c>
      <c r="K67" s="24">
        <f t="shared" si="5"/>
        <v>28.360108695370958</v>
      </c>
      <c r="L67">
        <f t="shared" si="6"/>
        <v>43079561.25</v>
      </c>
    </row>
    <row r="68" spans="1:12" x14ac:dyDescent="0.35">
      <c r="A68" s="13" t="s">
        <v>89</v>
      </c>
      <c r="B68" s="14">
        <f t="shared" si="7"/>
        <v>775568</v>
      </c>
      <c r="C68" s="25">
        <f t="shared" si="8"/>
        <v>7.3073472113961628</v>
      </c>
      <c r="D68" s="14">
        <v>9837969</v>
      </c>
      <c r="E68" s="25">
        <f t="shared" si="9"/>
        <v>92.692652788603837</v>
      </c>
      <c r="F68" s="14">
        <v>10613537</v>
      </c>
      <c r="G68" s="14">
        <v>561763</v>
      </c>
      <c r="H68" s="24">
        <f t="shared" si="10"/>
        <v>5.7101521665701531</v>
      </c>
      <c r="I68" s="26">
        <f t="shared" si="11"/>
        <v>5.2928915214598113</v>
      </c>
      <c r="K68" s="24">
        <f t="shared" ref="K68:K100" si="12">I68+25</f>
        <v>30.292891521459811</v>
      </c>
      <c r="L68">
        <f t="shared" ref="L68:L100" si="13">K68%*F68</f>
        <v>3215147.2500000005</v>
      </c>
    </row>
    <row r="69" spans="1:12" x14ac:dyDescent="0.35">
      <c r="A69" s="13" t="s">
        <v>90</v>
      </c>
      <c r="B69" s="14">
        <f t="shared" si="7"/>
        <v>13744932</v>
      </c>
      <c r="C69" s="25">
        <f t="shared" si="8"/>
        <v>84.92486321283252</v>
      </c>
      <c r="D69" s="14">
        <v>2439883</v>
      </c>
      <c r="E69" s="25">
        <f t="shared" si="9"/>
        <v>15.075136787167478</v>
      </c>
      <c r="F69" s="14">
        <v>16184815</v>
      </c>
      <c r="G69" s="14">
        <v>206202</v>
      </c>
      <c r="H69" s="24">
        <f t="shared" si="10"/>
        <v>8.4513068864367682</v>
      </c>
      <c r="I69" s="26">
        <f t="shared" si="11"/>
        <v>1.2740460734336476</v>
      </c>
      <c r="K69" s="24">
        <f t="shared" si="12"/>
        <v>26.274046073433649</v>
      </c>
      <c r="L69">
        <f t="shared" si="13"/>
        <v>4252405.75</v>
      </c>
    </row>
    <row r="70" spans="1:12" x14ac:dyDescent="0.35">
      <c r="A70" s="13" t="s">
        <v>91</v>
      </c>
      <c r="B70" s="14">
        <f t="shared" si="7"/>
        <v>1173352305</v>
      </c>
      <c r="C70" s="25">
        <f t="shared" si="8"/>
        <v>59.413861700607193</v>
      </c>
      <c r="D70" s="14">
        <v>801527414</v>
      </c>
      <c r="E70" s="25">
        <f t="shared" si="9"/>
        <v>40.586138299392807</v>
      </c>
      <c r="F70" s="14">
        <v>1974879719</v>
      </c>
      <c r="G70" s="14">
        <v>28863791</v>
      </c>
      <c r="H70" s="24">
        <f t="shared" si="10"/>
        <v>3.6010984148322591</v>
      </c>
      <c r="I70" s="26">
        <f t="shared" si="11"/>
        <v>1.4615467829410627</v>
      </c>
      <c r="K70" s="24">
        <f t="shared" si="12"/>
        <v>26.461546782941063</v>
      </c>
      <c r="L70">
        <f t="shared" si="13"/>
        <v>522583720.75000006</v>
      </c>
    </row>
    <row r="71" spans="1:12" x14ac:dyDescent="0.35">
      <c r="A71" s="13" t="s">
        <v>92</v>
      </c>
      <c r="B71" s="14">
        <f t="shared" si="7"/>
        <v>381105326</v>
      </c>
      <c r="C71" s="25">
        <f t="shared" si="8"/>
        <v>19.629214895793893</v>
      </c>
      <c r="D71" s="14">
        <v>1560415657</v>
      </c>
      <c r="E71" s="25">
        <f t="shared" si="9"/>
        <v>80.370785104206107</v>
      </c>
      <c r="F71" s="14">
        <v>1941520983</v>
      </c>
      <c r="G71" s="14">
        <v>125164905</v>
      </c>
      <c r="H71" s="24">
        <f t="shared" si="10"/>
        <v>8.0212541087057296</v>
      </c>
      <c r="I71" s="26">
        <f t="shared" si="11"/>
        <v>6.4467449023701846</v>
      </c>
      <c r="K71" s="24">
        <f t="shared" si="12"/>
        <v>31.446744902370185</v>
      </c>
      <c r="L71">
        <f t="shared" si="13"/>
        <v>610545150.75</v>
      </c>
    </row>
    <row r="72" spans="1:12" x14ac:dyDescent="0.35">
      <c r="A72" s="13" t="s">
        <v>93</v>
      </c>
      <c r="B72" s="14">
        <f t="shared" si="7"/>
        <v>473491091</v>
      </c>
      <c r="C72" s="25">
        <f t="shared" si="8"/>
        <v>28.400365142357579</v>
      </c>
      <c r="D72" s="14">
        <v>1193709625</v>
      </c>
      <c r="E72" s="25">
        <f t="shared" si="9"/>
        <v>71.599634857642414</v>
      </c>
      <c r="F72" s="14">
        <v>1667200716</v>
      </c>
      <c r="G72" s="14">
        <v>70119392</v>
      </c>
      <c r="H72" s="24">
        <f t="shared" si="10"/>
        <v>5.8740744425177942</v>
      </c>
      <c r="I72" s="26">
        <f t="shared" si="11"/>
        <v>4.2058158521088354</v>
      </c>
      <c r="K72" s="24">
        <f t="shared" si="12"/>
        <v>29.205815852108834</v>
      </c>
      <c r="L72">
        <f t="shared" si="13"/>
        <v>486919571</v>
      </c>
    </row>
    <row r="73" spans="1:12" x14ac:dyDescent="0.35">
      <c r="A73" s="13" t="s">
        <v>94</v>
      </c>
      <c r="B73" s="14">
        <f t="shared" si="7"/>
        <v>5335900135</v>
      </c>
      <c r="C73" s="25">
        <f t="shared" si="8"/>
        <v>56.484347299088185</v>
      </c>
      <c r="D73" s="14">
        <v>4110788001</v>
      </c>
      <c r="E73" s="25">
        <f t="shared" si="9"/>
        <v>43.515652700911815</v>
      </c>
      <c r="F73" s="14">
        <v>9446688136</v>
      </c>
      <c r="G73" s="14">
        <v>231081479</v>
      </c>
      <c r="H73" s="24">
        <f t="shared" si="10"/>
        <v>5.6213426463195519</v>
      </c>
      <c r="I73" s="26">
        <f t="shared" si="11"/>
        <v>2.4461639431006619</v>
      </c>
      <c r="K73" s="24">
        <f t="shared" si="12"/>
        <v>27.446163943100661</v>
      </c>
      <c r="L73">
        <f t="shared" si="13"/>
        <v>2592753513</v>
      </c>
    </row>
    <row r="74" spans="1:12" x14ac:dyDescent="0.35">
      <c r="A74" s="13" t="s">
        <v>95</v>
      </c>
      <c r="B74" s="14">
        <f t="shared" si="7"/>
        <v>4840754184</v>
      </c>
      <c r="C74" s="25">
        <f t="shared" si="8"/>
        <v>88.060168754510414</v>
      </c>
      <c r="D74" s="14">
        <v>656344280</v>
      </c>
      <c r="E74" s="25">
        <f t="shared" si="9"/>
        <v>11.939831245489584</v>
      </c>
      <c r="F74" s="14">
        <v>5497098464</v>
      </c>
      <c r="G74" s="14">
        <v>124231995</v>
      </c>
      <c r="H74" s="24">
        <f t="shared" si="10"/>
        <v>18.927870446284686</v>
      </c>
      <c r="I74" s="26">
        <f t="shared" si="11"/>
        <v>2.2599557896512876</v>
      </c>
      <c r="K74" s="24">
        <f t="shared" si="12"/>
        <v>27.259955789651286</v>
      </c>
      <c r="L74">
        <f t="shared" si="13"/>
        <v>1498506611</v>
      </c>
    </row>
    <row r="75" spans="1:12" x14ac:dyDescent="0.35">
      <c r="A75" s="13" t="s">
        <v>96</v>
      </c>
      <c r="B75" s="14">
        <f t="shared" si="7"/>
        <v>5518392516</v>
      </c>
      <c r="C75" s="25">
        <f t="shared" si="8"/>
        <v>70.221908092830475</v>
      </c>
      <c r="D75" s="14">
        <v>2340112993</v>
      </c>
      <c r="E75" s="25">
        <f t="shared" si="9"/>
        <v>29.778091907169522</v>
      </c>
      <c r="F75" s="14">
        <v>7858505509</v>
      </c>
      <c r="G75" s="14">
        <v>121261358</v>
      </c>
      <c r="H75" s="24">
        <f t="shared" si="10"/>
        <v>5.181859096664569</v>
      </c>
      <c r="I75" s="26">
        <f t="shared" si="11"/>
        <v>1.5430587643047995</v>
      </c>
      <c r="K75" s="24">
        <f t="shared" si="12"/>
        <v>26.543058764304799</v>
      </c>
      <c r="L75">
        <f t="shared" si="13"/>
        <v>2085887735.25</v>
      </c>
    </row>
    <row r="76" spans="1:12" x14ac:dyDescent="0.35">
      <c r="A76" s="13" t="s">
        <v>97</v>
      </c>
      <c r="B76" s="14">
        <f t="shared" si="7"/>
        <v>176619769</v>
      </c>
      <c r="C76" s="25">
        <f t="shared" si="8"/>
        <v>10.54991695644884</v>
      </c>
      <c r="D76" s="14">
        <v>1497514442</v>
      </c>
      <c r="E76" s="25">
        <f t="shared" si="9"/>
        <v>89.45008304355116</v>
      </c>
      <c r="F76" s="14">
        <v>1674134211</v>
      </c>
      <c r="G76" s="14">
        <v>32017815</v>
      </c>
      <c r="H76" s="24">
        <f t="shared" si="10"/>
        <v>2.1380638544786734</v>
      </c>
      <c r="I76" s="26">
        <f t="shared" si="11"/>
        <v>1.9124998933553243</v>
      </c>
      <c r="K76" s="24">
        <f t="shared" si="12"/>
        <v>26.912499893355324</v>
      </c>
      <c r="L76">
        <f t="shared" si="13"/>
        <v>450551367.75</v>
      </c>
    </row>
    <row r="77" spans="1:12" x14ac:dyDescent="0.35">
      <c r="A77" s="13" t="s">
        <v>98</v>
      </c>
      <c r="B77" s="14">
        <f t="shared" si="7"/>
        <v>316666830</v>
      </c>
      <c r="C77" s="25">
        <f t="shared" si="8"/>
        <v>32.347949976491293</v>
      </c>
      <c r="D77" s="14">
        <v>662272578</v>
      </c>
      <c r="E77" s="25">
        <f t="shared" si="9"/>
        <v>67.652050023508707</v>
      </c>
      <c r="F77" s="14">
        <v>978939408</v>
      </c>
      <c r="G77" s="14">
        <v>17890163</v>
      </c>
      <c r="H77" s="24">
        <f t="shared" si="10"/>
        <v>2.7013292704986496</v>
      </c>
      <c r="I77" s="26">
        <f t="shared" si="11"/>
        <v>1.8275046293774293</v>
      </c>
      <c r="K77" s="24">
        <f t="shared" si="12"/>
        <v>26.82750462937743</v>
      </c>
      <c r="L77">
        <f t="shared" si="13"/>
        <v>262625015</v>
      </c>
    </row>
    <row r="78" spans="1:12" x14ac:dyDescent="0.35">
      <c r="A78" s="13" t="s">
        <v>99</v>
      </c>
      <c r="B78" s="14">
        <f t="shared" si="7"/>
        <v>295505344</v>
      </c>
      <c r="C78" s="25">
        <f t="shared" si="8"/>
        <v>12.080187582306339</v>
      </c>
      <c r="D78" s="14">
        <v>2150692962</v>
      </c>
      <c r="E78" s="25">
        <f t="shared" si="9"/>
        <v>87.919812417693663</v>
      </c>
      <c r="F78" s="14">
        <v>2446198306</v>
      </c>
      <c r="G78" s="14">
        <v>116999325</v>
      </c>
      <c r="H78" s="24">
        <f t="shared" si="10"/>
        <v>5.4400756903578875</v>
      </c>
      <c r="I78" s="26">
        <f t="shared" si="11"/>
        <v>4.7829043423432083</v>
      </c>
      <c r="K78" s="24">
        <f t="shared" si="12"/>
        <v>29.782904342343208</v>
      </c>
      <c r="L78">
        <f t="shared" si="13"/>
        <v>728548901.5</v>
      </c>
    </row>
    <row r="79" spans="1:12" x14ac:dyDescent="0.35">
      <c r="A79" s="13" t="s">
        <v>100</v>
      </c>
      <c r="B79" s="14">
        <f t="shared" si="7"/>
        <v>38141</v>
      </c>
      <c r="C79" s="25">
        <f t="shared" si="8"/>
        <v>0.25251495386923006</v>
      </c>
      <c r="D79" s="14">
        <v>15066311</v>
      </c>
      <c r="E79" s="25">
        <f t="shared" si="9"/>
        <v>99.747485046130777</v>
      </c>
      <c r="F79" s="14">
        <v>15104452</v>
      </c>
      <c r="G79" s="14">
        <v>380586</v>
      </c>
      <c r="H79" s="24">
        <f t="shared" si="10"/>
        <v>2.5260729053050874</v>
      </c>
      <c r="I79" s="26">
        <f t="shared" si="11"/>
        <v>2.5196941934735535</v>
      </c>
      <c r="K79" s="24">
        <f t="shared" si="12"/>
        <v>27.519694193473555</v>
      </c>
      <c r="L79">
        <f t="shared" si="13"/>
        <v>4156699</v>
      </c>
    </row>
    <row r="80" spans="1:12" x14ac:dyDescent="0.35">
      <c r="A80" s="13" t="s">
        <v>101</v>
      </c>
      <c r="B80" s="14">
        <f t="shared" si="7"/>
        <v>1031</v>
      </c>
      <c r="C80" s="25">
        <f t="shared" si="8"/>
        <v>9.7100756934776422E-4</v>
      </c>
      <c r="D80" s="14">
        <v>106177338</v>
      </c>
      <c r="E80" s="25">
        <f t="shared" si="9"/>
        <v>99.999028992430652</v>
      </c>
      <c r="F80" s="14">
        <v>106178369</v>
      </c>
      <c r="G80" s="14">
        <v>1443113</v>
      </c>
      <c r="H80" s="24">
        <f t="shared" si="10"/>
        <v>1.359153494693943</v>
      </c>
      <c r="I80" s="26">
        <f t="shared" si="11"/>
        <v>1.3591402972106306</v>
      </c>
      <c r="K80" s="24">
        <f t="shared" si="12"/>
        <v>26.359140297210629</v>
      </c>
      <c r="L80">
        <f t="shared" si="13"/>
        <v>27987705.25</v>
      </c>
    </row>
    <row r="81" spans="1:12" x14ac:dyDescent="0.35">
      <c r="A81" s="13" t="s">
        <v>102</v>
      </c>
      <c r="B81" s="14">
        <f t="shared" si="7"/>
        <v>65961305</v>
      </c>
      <c r="C81" s="25">
        <f t="shared" si="8"/>
        <v>83.043093225031299</v>
      </c>
      <c r="D81" s="14">
        <v>13468907</v>
      </c>
      <c r="E81" s="25">
        <f t="shared" si="9"/>
        <v>16.956906774968697</v>
      </c>
      <c r="F81" s="14">
        <v>79430212</v>
      </c>
      <c r="G81" s="14">
        <v>347152</v>
      </c>
      <c r="H81" s="24">
        <f t="shared" si="10"/>
        <v>2.5774326008784527</v>
      </c>
      <c r="I81" s="26">
        <f t="shared" si="11"/>
        <v>0.43705284331861033</v>
      </c>
      <c r="K81" s="24">
        <f t="shared" si="12"/>
        <v>25.437052843318611</v>
      </c>
      <c r="L81">
        <f t="shared" si="13"/>
        <v>20204705</v>
      </c>
    </row>
    <row r="82" spans="1:12" x14ac:dyDescent="0.35">
      <c r="A82" s="13" t="s">
        <v>103</v>
      </c>
      <c r="B82" s="14">
        <f t="shared" si="7"/>
        <v>336192023</v>
      </c>
      <c r="C82" s="25">
        <f t="shared" si="8"/>
        <v>42.680870759071503</v>
      </c>
      <c r="D82" s="14">
        <v>451495803</v>
      </c>
      <c r="E82" s="25">
        <f t="shared" si="9"/>
        <v>57.319129240928497</v>
      </c>
      <c r="F82" s="14">
        <v>787687826</v>
      </c>
      <c r="G82" s="14">
        <v>21656100</v>
      </c>
      <c r="H82" s="24">
        <f t="shared" si="10"/>
        <v>4.7965229922635624</v>
      </c>
      <c r="I82" s="26">
        <f t="shared" si="11"/>
        <v>2.7493252130064025</v>
      </c>
      <c r="K82" s="24">
        <f t="shared" si="12"/>
        <v>27.749325213006401</v>
      </c>
      <c r="L82">
        <f t="shared" si="13"/>
        <v>218578056.49999997</v>
      </c>
    </row>
    <row r="83" spans="1:12" x14ac:dyDescent="0.35">
      <c r="A83" s="13" t="s">
        <v>104</v>
      </c>
      <c r="B83" s="14">
        <f t="shared" si="7"/>
        <v>731466135</v>
      </c>
      <c r="C83" s="25">
        <f t="shared" si="8"/>
        <v>31.253363777641091</v>
      </c>
      <c r="D83" s="14">
        <v>1608973570</v>
      </c>
      <c r="E83" s="25">
        <f t="shared" si="9"/>
        <v>68.746636222358916</v>
      </c>
      <c r="F83" s="14">
        <v>2340439705</v>
      </c>
      <c r="G83" s="14">
        <v>75209042</v>
      </c>
      <c r="H83" s="24">
        <f t="shared" si="10"/>
        <v>4.6743491255732685</v>
      </c>
      <c r="I83" s="26">
        <f t="shared" si="11"/>
        <v>3.2134577891208695</v>
      </c>
      <c r="K83" s="24">
        <f t="shared" si="12"/>
        <v>28.21345778912087</v>
      </c>
      <c r="L83">
        <f t="shared" si="13"/>
        <v>660318968.25</v>
      </c>
    </row>
    <row r="84" spans="1:12" x14ac:dyDescent="0.35">
      <c r="A84" s="13" t="s">
        <v>105</v>
      </c>
      <c r="B84" s="14">
        <f t="shared" si="7"/>
        <v>312464659</v>
      </c>
      <c r="C84" s="25">
        <f t="shared" si="8"/>
        <v>20.493117552448613</v>
      </c>
      <c r="D84" s="14">
        <v>1212265086</v>
      </c>
      <c r="E84" s="25">
        <f t="shared" si="9"/>
        <v>79.506882447551391</v>
      </c>
      <c r="F84" s="14">
        <v>1524729745</v>
      </c>
      <c r="G84" s="14">
        <v>40139269</v>
      </c>
      <c r="H84" s="24">
        <f t="shared" si="10"/>
        <v>3.311096678734176</v>
      </c>
      <c r="I84" s="26">
        <f t="shared" si="11"/>
        <v>2.6325497440859591</v>
      </c>
      <c r="K84" s="24">
        <f t="shared" si="12"/>
        <v>27.63254974408596</v>
      </c>
      <c r="L84">
        <f t="shared" si="13"/>
        <v>421321705.25</v>
      </c>
    </row>
    <row r="85" spans="1:12" x14ac:dyDescent="0.35">
      <c r="A85" s="13" t="s">
        <v>106</v>
      </c>
      <c r="B85" s="14">
        <f t="shared" si="7"/>
        <v>64557210567</v>
      </c>
      <c r="C85" s="25">
        <f t="shared" si="8"/>
        <v>71.918280265754547</v>
      </c>
      <c r="D85" s="14">
        <v>25207464462</v>
      </c>
      <c r="E85" s="25">
        <f t="shared" si="9"/>
        <v>28.081719734245461</v>
      </c>
      <c r="F85" s="14">
        <v>89764675029</v>
      </c>
      <c r="G85" s="14">
        <v>776479745</v>
      </c>
      <c r="H85" s="24">
        <f t="shared" si="10"/>
        <v>3.0803564006627302</v>
      </c>
      <c r="I85" s="26">
        <f t="shared" si="11"/>
        <v>0.86501705124999906</v>
      </c>
      <c r="K85" s="24">
        <f t="shared" si="12"/>
        <v>25.86501705125</v>
      </c>
      <c r="L85">
        <f t="shared" si="13"/>
        <v>23217648502.25</v>
      </c>
    </row>
    <row r="86" spans="1:12" x14ac:dyDescent="0.35">
      <c r="A86" s="13" t="s">
        <v>107</v>
      </c>
      <c r="B86" s="14">
        <f t="shared" si="7"/>
        <v>22928852736</v>
      </c>
      <c r="C86" s="25">
        <f t="shared" si="8"/>
        <v>58.399797033205999</v>
      </c>
      <c r="D86" s="14">
        <v>16333017854</v>
      </c>
      <c r="E86" s="25">
        <f t="shared" si="9"/>
        <v>41.600202966794001</v>
      </c>
      <c r="F86" s="14">
        <v>39261870590</v>
      </c>
      <c r="G86" s="14">
        <v>475732790</v>
      </c>
      <c r="H86" s="24">
        <f t="shared" si="10"/>
        <v>2.9127059937884767</v>
      </c>
      <c r="I86" s="26">
        <f t="shared" si="11"/>
        <v>1.2116916052419804</v>
      </c>
      <c r="K86" s="24">
        <f t="shared" si="12"/>
        <v>26.211691605241981</v>
      </c>
      <c r="L86">
        <f t="shared" si="13"/>
        <v>10291200437.5</v>
      </c>
    </row>
    <row r="87" spans="1:12" x14ac:dyDescent="0.35">
      <c r="A87" s="13" t="s">
        <v>108</v>
      </c>
      <c r="B87" s="14">
        <f t="shared" si="7"/>
        <v>255197473</v>
      </c>
      <c r="C87" s="25">
        <f t="shared" si="8"/>
        <v>59.064627512112104</v>
      </c>
      <c r="D87" s="14">
        <v>176867341</v>
      </c>
      <c r="E87" s="25">
        <f t="shared" si="9"/>
        <v>40.935372487887896</v>
      </c>
      <c r="F87" s="14">
        <v>432064814</v>
      </c>
      <c r="G87" s="14">
        <v>5457942</v>
      </c>
      <c r="H87" s="24">
        <f t="shared" si="10"/>
        <v>3.0858958862280854</v>
      </c>
      <c r="I87" s="26">
        <f t="shared" si="11"/>
        <v>1.2632229756158759</v>
      </c>
      <c r="K87" s="24">
        <f t="shared" si="12"/>
        <v>26.263222975615875</v>
      </c>
      <c r="L87">
        <f t="shared" si="13"/>
        <v>113474145.49999999</v>
      </c>
    </row>
    <row r="88" spans="1:12" x14ac:dyDescent="0.35">
      <c r="A88" s="13" t="s">
        <v>109</v>
      </c>
      <c r="B88" s="14">
        <f t="shared" si="7"/>
        <v>2696272959</v>
      </c>
      <c r="C88" s="25">
        <f t="shared" si="8"/>
        <v>4.4697357330556908</v>
      </c>
      <c r="D88" s="14">
        <v>57626598907</v>
      </c>
      <c r="E88" s="25">
        <f t="shared" si="9"/>
        <v>95.530264266944314</v>
      </c>
      <c r="F88" s="14">
        <v>60322871866</v>
      </c>
      <c r="G88" s="14">
        <v>1493381678</v>
      </c>
      <c r="H88" s="24">
        <f t="shared" si="10"/>
        <v>2.5914798137056052</v>
      </c>
      <c r="I88" s="26">
        <f t="shared" si="11"/>
        <v>2.475647514457481</v>
      </c>
      <c r="K88" s="24">
        <f t="shared" si="12"/>
        <v>27.475647514457481</v>
      </c>
      <c r="L88">
        <f t="shared" si="13"/>
        <v>16574099644.5</v>
      </c>
    </row>
    <row r="89" spans="1:12" x14ac:dyDescent="0.35">
      <c r="A89" s="13" t="s">
        <v>110</v>
      </c>
      <c r="B89" s="14">
        <f t="shared" si="7"/>
        <v>14305401589</v>
      </c>
      <c r="C89" s="25">
        <f t="shared" si="8"/>
        <v>99.949325898618682</v>
      </c>
      <c r="D89" s="14">
        <v>7252809</v>
      </c>
      <c r="E89" s="25">
        <f t="shared" si="9"/>
        <v>5.0674101381316679E-2</v>
      </c>
      <c r="F89" s="14">
        <v>14312654398</v>
      </c>
      <c r="G89" s="14">
        <v>217293</v>
      </c>
      <c r="H89" s="24">
        <f t="shared" si="10"/>
        <v>2.9959840387358883</v>
      </c>
      <c r="I89" s="26">
        <f t="shared" si="11"/>
        <v>1.5181879891570901E-3</v>
      </c>
      <c r="K89" s="24">
        <f t="shared" si="12"/>
        <v>25.001518187989156</v>
      </c>
      <c r="L89">
        <f t="shared" si="13"/>
        <v>3578380892.5</v>
      </c>
    </row>
    <row r="90" spans="1:12" x14ac:dyDescent="0.35">
      <c r="A90" s="13" t="s">
        <v>111</v>
      </c>
      <c r="B90" s="14">
        <f t="shared" si="7"/>
        <v>434394117</v>
      </c>
      <c r="C90" s="25">
        <f t="shared" si="8"/>
        <v>27.127734584730362</v>
      </c>
      <c r="D90" s="14">
        <v>1166897416</v>
      </c>
      <c r="E90" s="25">
        <f t="shared" si="9"/>
        <v>72.872265415269638</v>
      </c>
      <c r="F90" s="14">
        <v>1601291533</v>
      </c>
      <c r="G90" s="14">
        <v>16160359</v>
      </c>
      <c r="H90" s="24">
        <f t="shared" si="10"/>
        <v>1.3848997159832601</v>
      </c>
      <c r="I90" s="26">
        <f t="shared" si="11"/>
        <v>1.0092077967666366</v>
      </c>
      <c r="K90" s="24">
        <f t="shared" si="12"/>
        <v>26.009207796766638</v>
      </c>
      <c r="L90">
        <f t="shared" si="13"/>
        <v>416483242.25</v>
      </c>
    </row>
    <row r="91" spans="1:12" x14ac:dyDescent="0.35">
      <c r="A91" s="13" t="s">
        <v>112</v>
      </c>
      <c r="B91" s="14">
        <f t="shared" si="7"/>
        <v>33465547314</v>
      </c>
      <c r="C91" s="25">
        <f t="shared" si="8"/>
        <v>90.530781311568703</v>
      </c>
      <c r="D91" s="14">
        <v>3500384968</v>
      </c>
      <c r="E91" s="25">
        <f t="shared" si="9"/>
        <v>9.4692186884312921</v>
      </c>
      <c r="F91" s="14">
        <v>36965932282</v>
      </c>
      <c r="G91" s="14">
        <v>86147980</v>
      </c>
      <c r="H91" s="24">
        <f t="shared" si="10"/>
        <v>2.4611001586268952</v>
      </c>
      <c r="I91" s="26">
        <f t="shared" si="11"/>
        <v>0.23304695616171014</v>
      </c>
      <c r="K91" s="24">
        <f t="shared" si="12"/>
        <v>25.233046956161711</v>
      </c>
      <c r="L91">
        <f t="shared" si="13"/>
        <v>9327631050.5</v>
      </c>
    </row>
    <row r="92" spans="1:12" x14ac:dyDescent="0.35">
      <c r="A92" s="13" t="s">
        <v>113</v>
      </c>
      <c r="B92" s="14">
        <f t="shared" si="7"/>
        <v>18305218</v>
      </c>
      <c r="C92" s="25">
        <f t="shared" si="8"/>
        <v>12.712936370250636</v>
      </c>
      <c r="D92" s="14">
        <v>125683688</v>
      </c>
      <c r="E92" s="25">
        <f t="shared" si="9"/>
        <v>87.287063629749369</v>
      </c>
      <c r="F92" s="14">
        <v>143988906</v>
      </c>
      <c r="G92" s="14">
        <v>2642209</v>
      </c>
      <c r="H92" s="24">
        <f t="shared" si="10"/>
        <v>2.1022688322131349</v>
      </c>
      <c r="I92" s="26">
        <f t="shared" si="11"/>
        <v>1.835008733242268</v>
      </c>
      <c r="K92" s="24">
        <f t="shared" si="12"/>
        <v>26.835008733242269</v>
      </c>
      <c r="L92">
        <f t="shared" si="13"/>
        <v>38639435.500000007</v>
      </c>
    </row>
    <row r="93" spans="1:12" x14ac:dyDescent="0.35">
      <c r="A93" s="13" t="s">
        <v>114</v>
      </c>
      <c r="B93" s="14">
        <f t="shared" si="7"/>
        <v>48522131</v>
      </c>
      <c r="C93" s="25">
        <f t="shared" si="8"/>
        <v>24.606182464903398</v>
      </c>
      <c r="D93" s="14">
        <v>148672745</v>
      </c>
      <c r="E93" s="25">
        <f t="shared" si="9"/>
        <v>75.393817535096602</v>
      </c>
      <c r="F93" s="14">
        <v>197194876</v>
      </c>
      <c r="G93" s="14">
        <v>6947753</v>
      </c>
      <c r="H93" s="24">
        <f t="shared" si="10"/>
        <v>4.6731853911757666</v>
      </c>
      <c r="I93" s="26">
        <f t="shared" si="11"/>
        <v>3.523292866899848</v>
      </c>
      <c r="K93" s="24">
        <f t="shared" si="12"/>
        <v>28.523292866899848</v>
      </c>
      <c r="L93">
        <f t="shared" si="13"/>
        <v>56246472</v>
      </c>
    </row>
    <row r="94" spans="1:12" x14ac:dyDescent="0.35">
      <c r="A94" s="13" t="s">
        <v>115</v>
      </c>
      <c r="B94" s="14">
        <f t="shared" si="7"/>
        <v>801321311</v>
      </c>
      <c r="C94" s="25">
        <f t="shared" si="8"/>
        <v>43.265725235570777</v>
      </c>
      <c r="D94" s="14">
        <v>1050771325</v>
      </c>
      <c r="E94" s="25">
        <f t="shared" si="9"/>
        <v>56.734274764429223</v>
      </c>
      <c r="F94" s="14">
        <v>1852092636</v>
      </c>
      <c r="G94" s="14">
        <v>33208517</v>
      </c>
      <c r="H94" s="24">
        <f t="shared" si="10"/>
        <v>3.1603942941629093</v>
      </c>
      <c r="I94" s="26">
        <f t="shared" si="11"/>
        <v>1.7930267824897286</v>
      </c>
      <c r="K94" s="24">
        <f t="shared" si="12"/>
        <v>26.793026782489729</v>
      </c>
      <c r="L94">
        <f t="shared" si="13"/>
        <v>496231676.00000006</v>
      </c>
    </row>
    <row r="95" spans="1:12" x14ac:dyDescent="0.35">
      <c r="A95" s="13" t="s">
        <v>116</v>
      </c>
      <c r="B95" s="14">
        <f t="shared" si="7"/>
        <v>4740113988</v>
      </c>
      <c r="C95" s="25">
        <f t="shared" si="8"/>
        <v>86.129907909827523</v>
      </c>
      <c r="D95" s="14">
        <v>763333192</v>
      </c>
      <c r="E95" s="25">
        <f t="shared" si="9"/>
        <v>13.870092090172472</v>
      </c>
      <c r="F95" s="14">
        <v>5503447180</v>
      </c>
      <c r="G95" s="14">
        <v>34914537</v>
      </c>
      <c r="H95" s="24">
        <f t="shared" si="10"/>
        <v>4.5739576591083173</v>
      </c>
      <c r="I95" s="26">
        <f t="shared" si="11"/>
        <v>0.6344121394838208</v>
      </c>
      <c r="K95" s="24">
        <f t="shared" si="12"/>
        <v>25.634412139483821</v>
      </c>
      <c r="L95">
        <f t="shared" si="13"/>
        <v>1410776332</v>
      </c>
    </row>
    <row r="96" spans="1:12" x14ac:dyDescent="0.35">
      <c r="A96" s="13" t="s">
        <v>117</v>
      </c>
      <c r="B96" s="14">
        <f t="shared" si="7"/>
        <v>851453965</v>
      </c>
      <c r="C96" s="25">
        <f t="shared" si="8"/>
        <v>66.553863194504416</v>
      </c>
      <c r="D96" s="14">
        <v>427891702</v>
      </c>
      <c r="E96" s="25">
        <f t="shared" si="9"/>
        <v>33.446136805495584</v>
      </c>
      <c r="F96" s="14">
        <v>1279345667</v>
      </c>
      <c r="G96" s="14">
        <v>17138901</v>
      </c>
      <c r="H96" s="24">
        <f t="shared" si="10"/>
        <v>4.0054296262094846</v>
      </c>
      <c r="I96" s="26">
        <f t="shared" si="11"/>
        <v>1.3396614724298745</v>
      </c>
      <c r="K96" s="24">
        <f t="shared" si="12"/>
        <v>26.339661472429874</v>
      </c>
      <c r="L96">
        <f t="shared" si="13"/>
        <v>336975317.75</v>
      </c>
    </row>
    <row r="97" spans="1:12" x14ac:dyDescent="0.35">
      <c r="A97" s="13" t="s">
        <v>118</v>
      </c>
      <c r="B97" s="14">
        <f t="shared" si="7"/>
        <v>364909394</v>
      </c>
      <c r="C97" s="25">
        <f t="shared" si="8"/>
        <v>53.349648967981267</v>
      </c>
      <c r="D97" s="14">
        <v>319086473</v>
      </c>
      <c r="E97" s="25">
        <f t="shared" si="9"/>
        <v>46.650351032018733</v>
      </c>
      <c r="F97" s="14">
        <v>683995867</v>
      </c>
      <c r="G97" s="14">
        <v>13116519</v>
      </c>
      <c r="H97" s="24">
        <f t="shared" si="10"/>
        <v>4.1106471473643449</v>
      </c>
      <c r="I97" s="26">
        <f t="shared" si="11"/>
        <v>1.9176313239331313</v>
      </c>
      <c r="K97" s="24">
        <f t="shared" si="12"/>
        <v>26.917631323933133</v>
      </c>
      <c r="L97">
        <f t="shared" si="13"/>
        <v>184115485.75</v>
      </c>
    </row>
    <row r="98" spans="1:12" x14ac:dyDescent="0.35">
      <c r="A98" s="13" t="s">
        <v>119</v>
      </c>
      <c r="B98" s="14">
        <f t="shared" si="7"/>
        <v>5478495389</v>
      </c>
      <c r="C98" s="25">
        <f t="shared" si="8"/>
        <v>100</v>
      </c>
      <c r="D98" s="14">
        <v>0</v>
      </c>
      <c r="E98" s="25">
        <f t="shared" si="9"/>
        <v>0</v>
      </c>
      <c r="F98" s="14">
        <v>5478495389</v>
      </c>
      <c r="G98">
        <v>0</v>
      </c>
      <c r="H98" s="24" t="e">
        <f t="shared" si="10"/>
        <v>#DIV/0!</v>
      </c>
      <c r="I98" s="26">
        <f t="shared" si="11"/>
        <v>0</v>
      </c>
      <c r="K98" s="24">
        <f t="shared" si="12"/>
        <v>25</v>
      </c>
      <c r="L98">
        <f t="shared" si="13"/>
        <v>1369623847.25</v>
      </c>
    </row>
    <row r="99" spans="1:12" x14ac:dyDescent="0.35">
      <c r="A99" s="13" t="s">
        <v>120</v>
      </c>
      <c r="B99" s="14">
        <f t="shared" si="7"/>
        <v>32003177733</v>
      </c>
      <c r="C99" s="25">
        <f t="shared" si="8"/>
        <v>98.36146752181044</v>
      </c>
      <c r="D99" s="14">
        <v>533117769</v>
      </c>
      <c r="E99" s="25">
        <f t="shared" si="9"/>
        <v>1.6385324781895632</v>
      </c>
      <c r="F99" s="14">
        <v>32536295502</v>
      </c>
      <c r="G99">
        <v>4150</v>
      </c>
      <c r="H99" s="24">
        <f t="shared" si="10"/>
        <v>7.784396321631516E-4</v>
      </c>
      <c r="I99" s="26">
        <f t="shared" si="11"/>
        <v>1.2754986196092607E-5</v>
      </c>
      <c r="K99" s="24">
        <f t="shared" si="12"/>
        <v>25.000012754986194</v>
      </c>
      <c r="L99">
        <f t="shared" si="13"/>
        <v>8134078025.5</v>
      </c>
    </row>
    <row r="100" spans="1:12" x14ac:dyDescent="0.35">
      <c r="A100" s="13" t="s">
        <v>121</v>
      </c>
      <c r="B100" s="14">
        <f t="shared" si="7"/>
        <v>0</v>
      </c>
      <c r="C100" s="25">
        <f t="shared" si="8"/>
        <v>0</v>
      </c>
      <c r="D100" s="14">
        <v>4912982466</v>
      </c>
      <c r="E100" s="25">
        <f t="shared" si="9"/>
        <v>100</v>
      </c>
      <c r="F100" s="14">
        <v>4912982466</v>
      </c>
      <c r="G100">
        <v>0</v>
      </c>
      <c r="H100" s="24">
        <f t="shared" si="10"/>
        <v>0</v>
      </c>
      <c r="I100" s="26">
        <f t="shared" si="11"/>
        <v>0</v>
      </c>
      <c r="K100" s="24">
        <f t="shared" si="12"/>
        <v>25</v>
      </c>
      <c r="L100">
        <f t="shared" si="13"/>
        <v>1228245616.5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3C88A-0BC2-4CC6-B918-8E4C480EFA73}">
  <dimension ref="A1:P106"/>
  <sheetViews>
    <sheetView topLeftCell="E1" workbookViewId="0">
      <selection activeCell="S8" sqref="S8"/>
    </sheetView>
  </sheetViews>
  <sheetFormatPr baseColWidth="10" defaultRowHeight="14.5" x14ac:dyDescent="0.35"/>
  <cols>
    <col min="2" max="6" width="13.26953125" bestFit="1" customWidth="1"/>
    <col min="7" max="8" width="14.26953125" bestFit="1" customWidth="1"/>
    <col min="9" max="9" width="15.7265625" bestFit="1" customWidth="1"/>
    <col min="10" max="10" width="14.26953125" bestFit="1" customWidth="1"/>
    <col min="11" max="16" width="15.7265625" bestFit="1" customWidth="1"/>
  </cols>
  <sheetData>
    <row r="1" spans="1:16" x14ac:dyDescent="0.35">
      <c r="A1" s="10" t="s">
        <v>8</v>
      </c>
    </row>
    <row r="2" spans="1:16" x14ac:dyDescent="0.35">
      <c r="A2" t="s">
        <v>9</v>
      </c>
    </row>
    <row r="4" spans="1:16" x14ac:dyDescent="0.35">
      <c r="A4" s="11" t="s">
        <v>10</v>
      </c>
      <c r="B4" s="75" t="s">
        <v>11</v>
      </c>
      <c r="C4" s="76"/>
      <c r="D4" s="76"/>
      <c r="E4" s="76"/>
      <c r="F4" s="77"/>
      <c r="G4" s="75" t="s">
        <v>12</v>
      </c>
      <c r="H4" s="76"/>
      <c r="I4" s="76"/>
      <c r="J4" s="76"/>
      <c r="K4" s="77"/>
      <c r="L4" s="75" t="s">
        <v>13</v>
      </c>
      <c r="M4" s="76"/>
      <c r="N4" s="76"/>
      <c r="O4" s="76"/>
      <c r="P4" s="77"/>
    </row>
    <row r="5" spans="1:16" x14ac:dyDescent="0.35">
      <c r="A5" s="11" t="s">
        <v>14</v>
      </c>
      <c r="B5" s="75" t="s">
        <v>15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7"/>
    </row>
    <row r="6" spans="1:16" x14ac:dyDescent="0.35">
      <c r="A6" s="11" t="s">
        <v>16</v>
      </c>
      <c r="B6" s="73" t="s">
        <v>17</v>
      </c>
      <c r="C6" s="73" t="s">
        <v>18</v>
      </c>
      <c r="D6" s="73" t="s">
        <v>19</v>
      </c>
      <c r="E6" s="73" t="s">
        <v>20</v>
      </c>
      <c r="F6" s="73" t="s">
        <v>21</v>
      </c>
      <c r="G6" s="73" t="s">
        <v>17</v>
      </c>
      <c r="H6" s="73" t="s">
        <v>18</v>
      </c>
      <c r="I6" s="73" t="s">
        <v>19</v>
      </c>
      <c r="J6" s="73" t="s">
        <v>20</v>
      </c>
      <c r="K6" s="73" t="s">
        <v>21</v>
      </c>
      <c r="L6" s="73" t="s">
        <v>17</v>
      </c>
      <c r="M6" s="73" t="s">
        <v>18</v>
      </c>
      <c r="N6" s="73" t="s">
        <v>19</v>
      </c>
      <c r="O6" s="73" t="s">
        <v>20</v>
      </c>
      <c r="P6" s="73" t="s">
        <v>21</v>
      </c>
    </row>
    <row r="7" spans="1:16" x14ac:dyDescent="0.35">
      <c r="A7" s="12" t="s">
        <v>22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x14ac:dyDescent="0.35">
      <c r="A8" s="13" t="s">
        <v>23</v>
      </c>
      <c r="B8" s="14">
        <v>64364818422</v>
      </c>
      <c r="C8" s="14">
        <v>83310543493</v>
      </c>
      <c r="D8" s="14">
        <v>89815671459</v>
      </c>
      <c r="E8" s="14">
        <v>72271716141</v>
      </c>
      <c r="F8" s="14">
        <v>76328225641</v>
      </c>
      <c r="G8" s="14">
        <v>725225269882</v>
      </c>
      <c r="H8" s="14">
        <v>940035464573</v>
      </c>
      <c r="I8" s="14">
        <v>1091997991176</v>
      </c>
      <c r="J8" s="14">
        <v>976884966943</v>
      </c>
      <c r="K8" s="14">
        <v>1011105836048</v>
      </c>
      <c r="L8" s="14">
        <v>2331477180822</v>
      </c>
      <c r="M8" s="14">
        <v>2828515499899</v>
      </c>
      <c r="N8" s="14">
        <v>3239872717044</v>
      </c>
      <c r="O8" s="14">
        <v>3080170295122</v>
      </c>
      <c r="P8" s="14">
        <v>3267388705988</v>
      </c>
    </row>
    <row r="9" spans="1:16" x14ac:dyDescent="0.35">
      <c r="A9" s="13" t="s">
        <v>24</v>
      </c>
      <c r="B9" s="14">
        <v>108891</v>
      </c>
      <c r="C9" s="14">
        <v>311260</v>
      </c>
      <c r="D9" s="14">
        <v>494687</v>
      </c>
      <c r="E9" s="14">
        <v>836265</v>
      </c>
      <c r="F9" s="14">
        <v>1133218</v>
      </c>
      <c r="G9" s="14">
        <v>5224180</v>
      </c>
      <c r="H9" s="14">
        <v>6894168</v>
      </c>
      <c r="I9" s="14">
        <v>10320677</v>
      </c>
      <c r="J9" s="14">
        <v>13724858</v>
      </c>
      <c r="K9" s="14">
        <v>17914123</v>
      </c>
      <c r="L9" s="14">
        <v>2914860348</v>
      </c>
      <c r="M9" s="14">
        <v>3299517016</v>
      </c>
      <c r="N9" s="14">
        <v>3635273924</v>
      </c>
      <c r="O9" s="14">
        <v>4015542256</v>
      </c>
      <c r="P9" s="14">
        <v>4752278153</v>
      </c>
    </row>
    <row r="10" spans="1:16" x14ac:dyDescent="0.35">
      <c r="A10" s="13" t="s">
        <v>25</v>
      </c>
      <c r="B10" s="14">
        <v>45432980</v>
      </c>
      <c r="C10" s="14">
        <v>37321498</v>
      </c>
      <c r="D10" s="14">
        <v>91840203</v>
      </c>
      <c r="E10" s="14">
        <v>96886112</v>
      </c>
      <c r="F10" s="14">
        <v>301575668</v>
      </c>
      <c r="G10" s="14">
        <v>1852501378</v>
      </c>
      <c r="H10" s="14">
        <v>2345067749</v>
      </c>
      <c r="I10" s="14">
        <v>2555809358</v>
      </c>
      <c r="J10" s="14">
        <v>2583841475</v>
      </c>
      <c r="K10" s="14">
        <v>3610274416</v>
      </c>
      <c r="L10" s="14">
        <v>9291397905</v>
      </c>
      <c r="M10" s="14">
        <v>11798082388</v>
      </c>
      <c r="N10" s="14">
        <v>12720560067</v>
      </c>
      <c r="O10" s="14">
        <v>12231125148</v>
      </c>
      <c r="P10" s="14">
        <v>15007727507</v>
      </c>
    </row>
    <row r="11" spans="1:16" x14ac:dyDescent="0.35">
      <c r="A11" s="13" t="s">
        <v>26</v>
      </c>
      <c r="B11" s="14">
        <v>152652489</v>
      </c>
      <c r="C11" s="14">
        <v>196541521</v>
      </c>
      <c r="D11" s="14">
        <v>192763615</v>
      </c>
      <c r="E11" s="14">
        <v>153461010</v>
      </c>
      <c r="F11" s="14">
        <v>167090729</v>
      </c>
      <c r="G11" s="14">
        <v>736330421</v>
      </c>
      <c r="H11" s="14">
        <v>938945833</v>
      </c>
      <c r="I11" s="14">
        <v>962599322</v>
      </c>
      <c r="J11" s="14">
        <v>822236453</v>
      </c>
      <c r="K11" s="14">
        <v>874620540</v>
      </c>
      <c r="L11" s="14">
        <v>16531204918</v>
      </c>
      <c r="M11" s="14">
        <v>22205290785</v>
      </c>
      <c r="N11" s="14">
        <v>23494814907</v>
      </c>
      <c r="O11" s="14">
        <v>19870575438</v>
      </c>
      <c r="P11" s="14">
        <v>19733973761</v>
      </c>
    </row>
    <row r="12" spans="1:16" x14ac:dyDescent="0.35">
      <c r="A12" s="13" t="s">
        <v>27</v>
      </c>
      <c r="B12" s="14">
        <v>217715527</v>
      </c>
      <c r="C12" s="14">
        <v>202735748</v>
      </c>
      <c r="D12" s="14">
        <v>209968466</v>
      </c>
      <c r="E12" s="14">
        <v>233831019</v>
      </c>
      <c r="F12" s="14">
        <v>287855750</v>
      </c>
      <c r="G12" s="14">
        <v>1910826580</v>
      </c>
      <c r="H12" s="14">
        <v>2379396256</v>
      </c>
      <c r="I12" s="14">
        <v>2623661329</v>
      </c>
      <c r="J12" s="14">
        <v>2688026591</v>
      </c>
      <c r="K12" s="14">
        <v>3151686208</v>
      </c>
      <c r="L12" s="14">
        <v>2603558635</v>
      </c>
      <c r="M12" s="14">
        <v>3164430403</v>
      </c>
      <c r="N12" s="14">
        <v>3650341046</v>
      </c>
      <c r="O12" s="14">
        <v>3803787433</v>
      </c>
      <c r="P12" s="14">
        <v>4338869487</v>
      </c>
    </row>
    <row r="13" spans="1:16" x14ac:dyDescent="0.35">
      <c r="A13" s="13" t="s">
        <v>28</v>
      </c>
      <c r="B13" s="14">
        <v>24775899</v>
      </c>
      <c r="C13" s="14">
        <v>36229170</v>
      </c>
      <c r="D13" s="14">
        <v>31980612</v>
      </c>
      <c r="E13" s="14">
        <v>23938052</v>
      </c>
      <c r="F13" s="14">
        <v>25402590</v>
      </c>
      <c r="G13" s="14">
        <v>120838466</v>
      </c>
      <c r="H13" s="14">
        <v>213264139</v>
      </c>
      <c r="I13" s="14">
        <v>168869995</v>
      </c>
      <c r="J13" s="14">
        <v>131462780</v>
      </c>
      <c r="K13" s="14">
        <v>136199537</v>
      </c>
      <c r="L13" s="14">
        <v>938163302</v>
      </c>
      <c r="M13" s="14">
        <v>1125033697</v>
      </c>
      <c r="N13" s="14">
        <v>1300686894</v>
      </c>
      <c r="O13" s="14">
        <v>1182257907</v>
      </c>
      <c r="P13" s="14">
        <v>1196953264</v>
      </c>
    </row>
    <row r="14" spans="1:16" x14ac:dyDescent="0.35">
      <c r="A14" s="13" t="s">
        <v>29</v>
      </c>
      <c r="B14" s="14">
        <v>22694338</v>
      </c>
      <c r="C14" s="14">
        <v>19155381</v>
      </c>
      <c r="D14" s="14">
        <v>20585386</v>
      </c>
      <c r="E14" s="14">
        <v>18113510</v>
      </c>
      <c r="F14" s="14">
        <v>19327098</v>
      </c>
      <c r="G14" s="14">
        <v>446767997</v>
      </c>
      <c r="H14" s="14">
        <v>427639032</v>
      </c>
      <c r="I14" s="14">
        <v>463186216</v>
      </c>
      <c r="J14" s="14">
        <v>403888340</v>
      </c>
      <c r="K14" s="14">
        <v>418384872</v>
      </c>
      <c r="L14" s="14">
        <v>2223592258</v>
      </c>
      <c r="M14" s="14">
        <v>3056258897</v>
      </c>
      <c r="N14" s="14">
        <v>3320026644</v>
      </c>
      <c r="O14" s="14">
        <v>3411574390</v>
      </c>
      <c r="P14" s="14">
        <v>3632980919</v>
      </c>
    </row>
    <row r="15" spans="1:16" x14ac:dyDescent="0.35">
      <c r="A15" s="13" t="s">
        <v>30</v>
      </c>
      <c r="B15" s="14">
        <v>137221195</v>
      </c>
      <c r="C15" s="14">
        <v>133219796</v>
      </c>
      <c r="D15" s="14">
        <v>145476266</v>
      </c>
      <c r="E15" s="14">
        <v>141151717</v>
      </c>
      <c r="F15" s="14">
        <v>169088848</v>
      </c>
      <c r="G15" s="14">
        <v>925992777</v>
      </c>
      <c r="H15" s="14">
        <v>970000390</v>
      </c>
      <c r="I15" s="14">
        <v>1071869362</v>
      </c>
      <c r="J15" s="14">
        <v>1047277401</v>
      </c>
      <c r="K15" s="14">
        <v>1192584287</v>
      </c>
      <c r="L15" s="14">
        <v>12088024926</v>
      </c>
      <c r="M15" s="14">
        <v>12733557325</v>
      </c>
      <c r="N15" s="14">
        <v>13885362855</v>
      </c>
      <c r="O15" s="14">
        <v>14678075714</v>
      </c>
      <c r="P15" s="14">
        <v>15686263366</v>
      </c>
    </row>
    <row r="16" spans="1:16" x14ac:dyDescent="0.35">
      <c r="A16" s="13" t="s">
        <v>31</v>
      </c>
      <c r="B16" s="14">
        <v>46222348</v>
      </c>
      <c r="C16" s="14">
        <v>50445610</v>
      </c>
      <c r="D16" s="14">
        <v>54942681</v>
      </c>
      <c r="E16" s="14">
        <v>45110828</v>
      </c>
      <c r="F16" s="14">
        <v>46556190</v>
      </c>
      <c r="G16" s="14">
        <v>827400507</v>
      </c>
      <c r="H16" s="14">
        <v>977678635</v>
      </c>
      <c r="I16" s="14">
        <v>1054927188</v>
      </c>
      <c r="J16" s="14">
        <v>943221424</v>
      </c>
      <c r="K16" s="14">
        <v>1077006908</v>
      </c>
      <c r="L16" s="14">
        <v>17997246463</v>
      </c>
      <c r="M16" s="14">
        <v>20566386655</v>
      </c>
      <c r="N16" s="14">
        <v>22214264715</v>
      </c>
      <c r="O16" s="14">
        <v>22367006096</v>
      </c>
      <c r="P16" s="14">
        <v>24029502904</v>
      </c>
    </row>
    <row r="17" spans="1:16" x14ac:dyDescent="0.35">
      <c r="A17" s="13" t="s">
        <v>32</v>
      </c>
      <c r="B17" s="14">
        <v>25573026</v>
      </c>
      <c r="C17" s="14">
        <v>23098728</v>
      </c>
      <c r="D17" s="14">
        <v>23852437</v>
      </c>
      <c r="E17" s="14">
        <v>21874255</v>
      </c>
      <c r="F17" s="14">
        <v>24868196</v>
      </c>
      <c r="G17" s="14">
        <v>458029006</v>
      </c>
      <c r="H17" s="14">
        <v>527113963</v>
      </c>
      <c r="I17" s="14">
        <v>553691994</v>
      </c>
      <c r="J17" s="14">
        <v>549236535</v>
      </c>
      <c r="K17" s="14">
        <v>609618022</v>
      </c>
      <c r="L17" s="14">
        <v>7668607786</v>
      </c>
      <c r="M17" s="14">
        <v>9118340732</v>
      </c>
      <c r="N17" s="14">
        <v>11970715960</v>
      </c>
      <c r="O17" s="14">
        <v>10247151013</v>
      </c>
      <c r="P17" s="14">
        <v>11417144544</v>
      </c>
    </row>
    <row r="18" spans="1:16" x14ac:dyDescent="0.35">
      <c r="A18" s="13" t="s">
        <v>33</v>
      </c>
      <c r="B18" s="14">
        <v>19490008</v>
      </c>
      <c r="C18" s="14">
        <v>15930491</v>
      </c>
      <c r="D18" s="14">
        <v>20924108</v>
      </c>
      <c r="E18" s="14">
        <v>23440737</v>
      </c>
      <c r="F18" s="14">
        <v>23502330</v>
      </c>
      <c r="G18" s="14">
        <v>1286136455</v>
      </c>
      <c r="H18" s="14">
        <v>1024826155</v>
      </c>
      <c r="I18" s="14">
        <v>1401922716</v>
      </c>
      <c r="J18" s="14">
        <v>1596771727</v>
      </c>
      <c r="K18" s="14">
        <v>1647567635</v>
      </c>
      <c r="L18" s="14">
        <v>2538867069</v>
      </c>
      <c r="M18" s="14">
        <v>2208268391</v>
      </c>
      <c r="N18" s="14">
        <v>3089650427</v>
      </c>
      <c r="O18" s="14">
        <v>3405501854</v>
      </c>
      <c r="P18" s="14">
        <v>3125366908</v>
      </c>
    </row>
    <row r="19" spans="1:16" x14ac:dyDescent="0.35">
      <c r="A19" s="13" t="s">
        <v>34</v>
      </c>
      <c r="B19" s="14">
        <v>25956827</v>
      </c>
      <c r="C19" s="14">
        <v>28353871</v>
      </c>
      <c r="D19" s="14">
        <v>29986535</v>
      </c>
      <c r="E19" s="14">
        <v>22627700</v>
      </c>
      <c r="F19" s="14">
        <v>18220780</v>
      </c>
      <c r="G19" s="14">
        <v>772573414</v>
      </c>
      <c r="H19" s="14">
        <v>851234126</v>
      </c>
      <c r="I19" s="14">
        <v>833688621</v>
      </c>
      <c r="J19" s="14">
        <v>798861363</v>
      </c>
      <c r="K19" s="14">
        <v>722001707</v>
      </c>
      <c r="L19" s="14">
        <v>1893728055</v>
      </c>
      <c r="M19" s="14">
        <v>2116093529</v>
      </c>
      <c r="N19" s="14">
        <v>2716113518</v>
      </c>
      <c r="O19" s="14">
        <v>2657843041</v>
      </c>
      <c r="P19" s="14">
        <v>2538145014</v>
      </c>
    </row>
    <row r="20" spans="1:16" x14ac:dyDescent="0.35">
      <c r="A20" s="13" t="s">
        <v>35</v>
      </c>
      <c r="B20" s="14">
        <v>40303430</v>
      </c>
      <c r="C20" s="14">
        <v>46261639</v>
      </c>
      <c r="D20" s="14">
        <v>52922836</v>
      </c>
      <c r="E20" s="14">
        <v>44244262</v>
      </c>
      <c r="F20" s="14">
        <v>49490375</v>
      </c>
      <c r="G20" s="14">
        <v>521829212</v>
      </c>
      <c r="H20" s="14">
        <v>628868971</v>
      </c>
      <c r="I20" s="14">
        <v>752636622</v>
      </c>
      <c r="J20" s="14">
        <v>615748996</v>
      </c>
      <c r="K20" s="14">
        <v>616320295</v>
      </c>
      <c r="L20" s="14">
        <v>2385756808</v>
      </c>
      <c r="M20" s="14">
        <v>2772874426</v>
      </c>
      <c r="N20" s="14">
        <v>3342488184</v>
      </c>
      <c r="O20" s="14">
        <v>3065263919</v>
      </c>
      <c r="P20" s="14">
        <v>2808856341</v>
      </c>
    </row>
    <row r="21" spans="1:16" x14ac:dyDescent="0.35">
      <c r="A21" s="13" t="s">
        <v>36</v>
      </c>
      <c r="B21" s="14">
        <v>29225515</v>
      </c>
      <c r="C21" s="14">
        <v>30175902</v>
      </c>
      <c r="D21" s="14">
        <v>33282306</v>
      </c>
      <c r="E21" s="14">
        <v>27022954</v>
      </c>
      <c r="F21" s="14">
        <v>32800199</v>
      </c>
      <c r="G21" s="14">
        <v>557633400</v>
      </c>
      <c r="H21" s="14">
        <v>627017549</v>
      </c>
      <c r="I21" s="14">
        <v>661816476</v>
      </c>
      <c r="J21" s="14">
        <v>567462220</v>
      </c>
      <c r="K21" s="14">
        <v>695577864</v>
      </c>
      <c r="L21" s="14">
        <v>1506125669</v>
      </c>
      <c r="M21" s="14">
        <v>1781642877</v>
      </c>
      <c r="N21" s="14">
        <v>2024801072</v>
      </c>
      <c r="O21" s="14">
        <v>1572535035</v>
      </c>
      <c r="P21" s="14">
        <v>1764062324</v>
      </c>
    </row>
    <row r="22" spans="1:16" x14ac:dyDescent="0.35">
      <c r="A22" s="13" t="s">
        <v>37</v>
      </c>
      <c r="B22" s="14">
        <v>2939701</v>
      </c>
      <c r="C22" s="14">
        <v>3493796</v>
      </c>
      <c r="D22" s="14">
        <v>3402164</v>
      </c>
      <c r="E22" s="14">
        <v>2739648</v>
      </c>
      <c r="F22" s="14">
        <v>3308834</v>
      </c>
      <c r="G22" s="14">
        <v>18620201</v>
      </c>
      <c r="H22" s="14">
        <v>23354882</v>
      </c>
      <c r="I22" s="14">
        <v>25324359</v>
      </c>
      <c r="J22" s="14">
        <v>17427375</v>
      </c>
      <c r="K22" s="14">
        <v>20613329</v>
      </c>
      <c r="L22" s="14">
        <v>155962941</v>
      </c>
      <c r="M22" s="14">
        <v>184922184</v>
      </c>
      <c r="N22" s="14">
        <v>161285593</v>
      </c>
      <c r="O22" s="14">
        <v>150184038</v>
      </c>
      <c r="P22" s="14">
        <v>187607956</v>
      </c>
    </row>
    <row r="23" spans="1:16" x14ac:dyDescent="0.35">
      <c r="A23" s="13" t="s">
        <v>38</v>
      </c>
      <c r="B23" s="14">
        <v>64473201</v>
      </c>
      <c r="C23" s="14">
        <v>68264506</v>
      </c>
      <c r="D23" s="14">
        <v>108105927</v>
      </c>
      <c r="E23" s="14">
        <v>129142236</v>
      </c>
      <c r="F23" s="14">
        <v>328628022</v>
      </c>
      <c r="G23" s="14">
        <v>1983136011</v>
      </c>
      <c r="H23" s="14">
        <v>2502810146</v>
      </c>
      <c r="I23" s="14">
        <v>3807956269</v>
      </c>
      <c r="J23" s="14">
        <v>5300045306</v>
      </c>
      <c r="K23" s="14">
        <v>7759859683</v>
      </c>
      <c r="L23" s="14">
        <v>6618293816</v>
      </c>
      <c r="M23" s="14">
        <v>9950901937</v>
      </c>
      <c r="N23" s="14">
        <v>14174906460</v>
      </c>
      <c r="O23" s="14">
        <v>15211306688</v>
      </c>
      <c r="P23" s="14">
        <v>16719115090</v>
      </c>
    </row>
    <row r="24" spans="1:16" x14ac:dyDescent="0.35">
      <c r="A24" s="13" t="s">
        <v>39</v>
      </c>
      <c r="B24" s="14">
        <v>192790003</v>
      </c>
      <c r="C24" s="14">
        <v>196578329</v>
      </c>
      <c r="D24" s="14">
        <v>205101054</v>
      </c>
      <c r="E24" s="14">
        <v>182498394</v>
      </c>
      <c r="F24" s="14">
        <v>184762941</v>
      </c>
      <c r="G24" s="14">
        <v>2003680702</v>
      </c>
      <c r="H24" s="14">
        <v>2021890356</v>
      </c>
      <c r="I24" s="14">
        <v>2222488677</v>
      </c>
      <c r="J24" s="14">
        <v>1943913605</v>
      </c>
      <c r="K24" s="14">
        <v>2013953108</v>
      </c>
      <c r="L24" s="14">
        <v>5912071573</v>
      </c>
      <c r="M24" s="14">
        <v>7076207391</v>
      </c>
      <c r="N24" s="14">
        <v>7689822878</v>
      </c>
      <c r="O24" s="14">
        <v>6619050592</v>
      </c>
      <c r="P24" s="14">
        <v>6825492489</v>
      </c>
    </row>
    <row r="25" spans="1:16" x14ac:dyDescent="0.35">
      <c r="A25" s="13" t="s">
        <v>40</v>
      </c>
      <c r="B25" s="14">
        <v>102647605</v>
      </c>
      <c r="C25" s="14">
        <v>103774022</v>
      </c>
      <c r="D25" s="14">
        <v>135605095</v>
      </c>
      <c r="E25" s="14">
        <v>160183118</v>
      </c>
      <c r="F25" s="14">
        <v>203516362</v>
      </c>
      <c r="G25" s="14">
        <v>1808396264</v>
      </c>
      <c r="H25" s="14">
        <v>1432895015</v>
      </c>
      <c r="I25" s="14">
        <v>1753919034</v>
      </c>
      <c r="J25" s="14">
        <v>2111825003</v>
      </c>
      <c r="K25" s="14">
        <v>2518375011</v>
      </c>
      <c r="L25" s="14">
        <v>4722516760</v>
      </c>
      <c r="M25" s="14">
        <v>5045236468</v>
      </c>
      <c r="N25" s="14">
        <v>6139944749</v>
      </c>
      <c r="O25" s="14">
        <v>6667777166</v>
      </c>
      <c r="P25" s="14">
        <v>6922239593</v>
      </c>
    </row>
    <row r="26" spans="1:16" x14ac:dyDescent="0.35">
      <c r="A26" s="13" t="s">
        <v>41</v>
      </c>
      <c r="B26" s="14">
        <v>39553936</v>
      </c>
      <c r="C26" s="14">
        <v>51462794</v>
      </c>
      <c r="D26" s="14">
        <v>63101523</v>
      </c>
      <c r="E26" s="14">
        <v>69510161</v>
      </c>
      <c r="F26" s="14">
        <v>78518895</v>
      </c>
      <c r="G26" s="14">
        <v>803729595</v>
      </c>
      <c r="H26" s="14">
        <v>1162984645</v>
      </c>
      <c r="I26" s="14">
        <v>1412637992</v>
      </c>
      <c r="J26" s="14">
        <v>1479275679</v>
      </c>
      <c r="K26" s="14">
        <v>1686661335</v>
      </c>
      <c r="L26" s="14">
        <v>5060365225</v>
      </c>
      <c r="M26" s="14">
        <v>5649790261</v>
      </c>
      <c r="N26" s="14">
        <v>6081107778</v>
      </c>
      <c r="O26" s="14">
        <v>6175563722</v>
      </c>
      <c r="P26" s="14">
        <v>8096772412</v>
      </c>
    </row>
    <row r="27" spans="1:16" x14ac:dyDescent="0.35">
      <c r="A27" s="13" t="s">
        <v>42</v>
      </c>
      <c r="B27" s="14">
        <v>119715449</v>
      </c>
      <c r="C27" s="14">
        <v>114326102</v>
      </c>
      <c r="D27" s="14">
        <v>174109654</v>
      </c>
      <c r="E27" s="14">
        <v>169226614</v>
      </c>
      <c r="F27" s="14">
        <v>198310613</v>
      </c>
      <c r="G27" s="14">
        <v>1042244412</v>
      </c>
      <c r="H27" s="14">
        <v>1079858306</v>
      </c>
      <c r="I27" s="14">
        <v>1414930462</v>
      </c>
      <c r="J27" s="14">
        <v>1417689047</v>
      </c>
      <c r="K27" s="14">
        <v>1656372479</v>
      </c>
      <c r="L27" s="14">
        <v>9160513263</v>
      </c>
      <c r="M27" s="14">
        <v>10512887638</v>
      </c>
      <c r="N27" s="14">
        <v>13194714287</v>
      </c>
      <c r="O27" s="14">
        <v>14288567514</v>
      </c>
      <c r="P27" s="14">
        <v>15790302793</v>
      </c>
    </row>
    <row r="28" spans="1:16" x14ac:dyDescent="0.35">
      <c r="A28" s="13" t="s">
        <v>43</v>
      </c>
      <c r="B28" s="14">
        <v>485180998</v>
      </c>
      <c r="C28" s="14">
        <v>520008594</v>
      </c>
      <c r="D28" s="14">
        <v>618561234</v>
      </c>
      <c r="E28" s="14">
        <v>602622455</v>
      </c>
      <c r="F28" s="14">
        <v>670290494</v>
      </c>
      <c r="G28" s="14">
        <v>3523401137</v>
      </c>
      <c r="H28" s="14">
        <v>4262001958</v>
      </c>
      <c r="I28" s="14">
        <v>5160272780</v>
      </c>
      <c r="J28" s="14">
        <v>5138304195</v>
      </c>
      <c r="K28" s="14">
        <v>6079638585</v>
      </c>
      <c r="L28" s="14">
        <v>8600518377</v>
      </c>
      <c r="M28" s="14">
        <v>10146702600</v>
      </c>
      <c r="N28" s="14">
        <v>12366180743</v>
      </c>
      <c r="O28" s="14">
        <v>12728085257</v>
      </c>
      <c r="P28" s="14">
        <v>14339847176</v>
      </c>
    </row>
    <row r="29" spans="1:16" x14ac:dyDescent="0.35">
      <c r="A29" s="13" t="s">
        <v>44</v>
      </c>
      <c r="B29" s="14">
        <v>239460063</v>
      </c>
      <c r="C29" s="14">
        <v>286270604</v>
      </c>
      <c r="D29" s="14">
        <v>337323331</v>
      </c>
      <c r="E29" s="14">
        <v>329427243</v>
      </c>
      <c r="F29" s="14">
        <v>387907256</v>
      </c>
      <c r="G29" s="14">
        <v>2742992788</v>
      </c>
      <c r="H29" s="14">
        <v>3277291115</v>
      </c>
      <c r="I29" s="14">
        <v>3645465268</v>
      </c>
      <c r="J29" s="14">
        <v>3597468655</v>
      </c>
      <c r="K29" s="14">
        <v>4105571347</v>
      </c>
      <c r="L29" s="14">
        <v>9521653112</v>
      </c>
      <c r="M29" s="14">
        <v>10725143153</v>
      </c>
      <c r="N29" s="14">
        <v>12532427052</v>
      </c>
      <c r="O29" s="14">
        <v>11546031881</v>
      </c>
      <c r="P29" s="14">
        <v>12319145455</v>
      </c>
    </row>
    <row r="30" spans="1:16" x14ac:dyDescent="0.35">
      <c r="A30" s="13" t="s">
        <v>45</v>
      </c>
      <c r="B30" s="14">
        <v>425530816</v>
      </c>
      <c r="C30" s="14">
        <v>196680958</v>
      </c>
      <c r="D30" s="14">
        <v>132346912</v>
      </c>
      <c r="E30" s="14">
        <v>113641443</v>
      </c>
      <c r="F30" s="14">
        <v>115044811</v>
      </c>
      <c r="G30" s="14">
        <v>9285577301</v>
      </c>
      <c r="H30" s="14">
        <v>10120518340</v>
      </c>
      <c r="I30" s="14">
        <v>9762883452</v>
      </c>
      <c r="J30" s="14">
        <v>8719563803</v>
      </c>
      <c r="K30" s="14">
        <v>8668559109</v>
      </c>
      <c r="L30" s="14">
        <v>25789329899</v>
      </c>
      <c r="M30" s="14">
        <v>29648765486</v>
      </c>
      <c r="N30" s="14">
        <v>32148504274</v>
      </c>
      <c r="O30" s="14">
        <v>29691945599</v>
      </c>
      <c r="P30" s="14">
        <v>31431296174</v>
      </c>
    </row>
    <row r="31" spans="1:16" x14ac:dyDescent="0.35">
      <c r="A31" s="13" t="s">
        <v>46</v>
      </c>
      <c r="B31" s="14">
        <v>69724494</v>
      </c>
      <c r="C31" s="14">
        <v>82034433</v>
      </c>
      <c r="D31" s="14">
        <v>92748372</v>
      </c>
      <c r="E31" s="14">
        <v>56165334</v>
      </c>
      <c r="F31" s="14">
        <v>69693956</v>
      </c>
      <c r="G31" s="14">
        <v>845456344</v>
      </c>
      <c r="H31" s="14">
        <v>999241371</v>
      </c>
      <c r="I31" s="14">
        <v>1031588286</v>
      </c>
      <c r="J31" s="14">
        <v>710891309</v>
      </c>
      <c r="K31" s="14">
        <v>745350705</v>
      </c>
      <c r="L31" s="14">
        <v>3555370491</v>
      </c>
      <c r="M31" s="14">
        <v>4394031857</v>
      </c>
      <c r="N31" s="14">
        <v>5250928907</v>
      </c>
      <c r="O31" s="14">
        <v>4914782202</v>
      </c>
      <c r="P31" s="14">
        <v>5210549088</v>
      </c>
    </row>
    <row r="32" spans="1:16" x14ac:dyDescent="0.35">
      <c r="A32" s="13" t="s">
        <v>47</v>
      </c>
      <c r="B32" s="14">
        <v>41687373</v>
      </c>
      <c r="C32" s="14">
        <v>44924438</v>
      </c>
      <c r="D32" s="14">
        <v>116510646</v>
      </c>
      <c r="E32" s="14">
        <v>91353390</v>
      </c>
      <c r="F32" s="14">
        <v>100237037</v>
      </c>
      <c r="G32" s="14">
        <v>614967181</v>
      </c>
      <c r="H32" s="14">
        <v>618003162</v>
      </c>
      <c r="I32" s="14">
        <v>877181834</v>
      </c>
      <c r="J32" s="14">
        <v>881226089</v>
      </c>
      <c r="K32" s="14">
        <v>1053140381</v>
      </c>
      <c r="L32" s="14">
        <v>2099929995</v>
      </c>
      <c r="M32" s="14">
        <v>2516166750</v>
      </c>
      <c r="N32" s="14">
        <v>2782672005</v>
      </c>
      <c r="O32" s="14">
        <v>3002891468</v>
      </c>
      <c r="P32" s="14">
        <v>3287677702</v>
      </c>
    </row>
    <row r="33" spans="1:16" x14ac:dyDescent="0.35">
      <c r="A33" s="13" t="s">
        <v>48</v>
      </c>
      <c r="B33" s="14">
        <v>10653566</v>
      </c>
      <c r="C33" s="14">
        <v>12131471</v>
      </c>
      <c r="D33" s="14">
        <v>11313054</v>
      </c>
      <c r="E33" s="14">
        <v>8833645</v>
      </c>
      <c r="F33" s="14">
        <v>10793622</v>
      </c>
      <c r="G33" s="14">
        <v>81768768</v>
      </c>
      <c r="H33" s="14">
        <v>93917692</v>
      </c>
      <c r="I33" s="14">
        <v>129542958</v>
      </c>
      <c r="J33" s="14">
        <v>110660913</v>
      </c>
      <c r="K33" s="14">
        <v>91063449</v>
      </c>
      <c r="L33" s="14">
        <v>3484988683</v>
      </c>
      <c r="M33" s="14">
        <v>4416423906</v>
      </c>
      <c r="N33" s="14">
        <v>5541302380</v>
      </c>
      <c r="O33" s="14">
        <v>5165265177</v>
      </c>
      <c r="P33" s="14">
        <v>4876092253</v>
      </c>
    </row>
    <row r="34" spans="1:16" x14ac:dyDescent="0.35">
      <c r="A34" s="13" t="s">
        <v>49</v>
      </c>
      <c r="B34" s="14">
        <v>5952667</v>
      </c>
      <c r="C34" s="14">
        <v>6299403</v>
      </c>
      <c r="D34" s="14">
        <v>7295745</v>
      </c>
      <c r="E34" s="14">
        <v>6253632</v>
      </c>
      <c r="F34" s="14">
        <v>7168671</v>
      </c>
      <c r="G34" s="14">
        <v>76484817</v>
      </c>
      <c r="H34" s="14">
        <v>93869231</v>
      </c>
      <c r="I34" s="14">
        <v>102466858</v>
      </c>
      <c r="J34" s="14">
        <v>165391384</v>
      </c>
      <c r="K34" s="14">
        <v>63824155</v>
      </c>
      <c r="L34" s="14">
        <v>2154448801</v>
      </c>
      <c r="M34" s="14">
        <v>3120725407</v>
      </c>
      <c r="N34" s="14">
        <v>3489915528</v>
      </c>
      <c r="O34" s="14">
        <v>3333828657</v>
      </c>
      <c r="P34" s="14">
        <v>3458494860</v>
      </c>
    </row>
    <row r="35" spans="1:16" x14ac:dyDescent="0.35">
      <c r="A35" s="13" t="s">
        <v>50</v>
      </c>
      <c r="B35" s="14">
        <v>251502474</v>
      </c>
      <c r="C35" s="14">
        <v>301460280</v>
      </c>
      <c r="D35" s="14">
        <v>279123852</v>
      </c>
      <c r="E35" s="14">
        <v>305836799</v>
      </c>
      <c r="F35" s="14">
        <v>346692919</v>
      </c>
      <c r="G35" s="14">
        <v>85717160054</v>
      </c>
      <c r="H35" s="14">
        <v>150309663373</v>
      </c>
      <c r="I35" s="14">
        <v>209657195375</v>
      </c>
      <c r="J35" s="14">
        <v>176871885012</v>
      </c>
      <c r="K35" s="14">
        <v>171249109066</v>
      </c>
      <c r="L35" s="14">
        <v>122617643233</v>
      </c>
      <c r="M35" s="14">
        <v>215898082133</v>
      </c>
      <c r="N35" s="14">
        <v>310412262639</v>
      </c>
      <c r="O35" s="14">
        <v>251915457004</v>
      </c>
      <c r="P35" s="14">
        <v>240677169986</v>
      </c>
    </row>
    <row r="36" spans="1:16" x14ac:dyDescent="0.35">
      <c r="A36" s="13" t="s">
        <v>51</v>
      </c>
      <c r="B36" s="14">
        <v>189582967</v>
      </c>
      <c r="C36" s="14">
        <v>269086405</v>
      </c>
      <c r="D36" s="14">
        <v>421094255</v>
      </c>
      <c r="E36" s="14">
        <v>302444152</v>
      </c>
      <c r="F36" s="14">
        <v>321557101</v>
      </c>
      <c r="G36" s="14">
        <v>2336092908</v>
      </c>
      <c r="H36" s="14">
        <v>3118954218</v>
      </c>
      <c r="I36" s="14">
        <v>4647295606</v>
      </c>
      <c r="J36" s="14">
        <v>3676255864</v>
      </c>
      <c r="K36" s="14">
        <v>3700913841</v>
      </c>
      <c r="L36" s="14">
        <v>9845536257</v>
      </c>
      <c r="M36" s="14">
        <v>13071723158</v>
      </c>
      <c r="N36" s="14">
        <v>18491530593</v>
      </c>
      <c r="O36" s="14">
        <v>16745554414</v>
      </c>
      <c r="P36" s="14">
        <v>18337506943</v>
      </c>
    </row>
    <row r="37" spans="1:16" x14ac:dyDescent="0.35">
      <c r="A37" s="13" t="s">
        <v>52</v>
      </c>
      <c r="B37" s="14">
        <v>936300013</v>
      </c>
      <c r="C37" s="14">
        <v>1689250051</v>
      </c>
      <c r="D37" s="14">
        <v>2146695256</v>
      </c>
      <c r="E37" s="14">
        <v>1412364439</v>
      </c>
      <c r="F37" s="14">
        <v>1395328534</v>
      </c>
      <c r="G37" s="14">
        <v>12078689156</v>
      </c>
      <c r="H37" s="14">
        <v>18882498646</v>
      </c>
      <c r="I37" s="14">
        <v>24315466129</v>
      </c>
      <c r="J37" s="14">
        <v>16859157213</v>
      </c>
      <c r="K37" s="14">
        <v>16547636955</v>
      </c>
      <c r="L37" s="14">
        <v>55452141823</v>
      </c>
      <c r="M37" s="14">
        <v>63112244560</v>
      </c>
      <c r="N37" s="14">
        <v>73891686905</v>
      </c>
      <c r="O37" s="14">
        <v>65703221240</v>
      </c>
      <c r="P37" s="14">
        <v>69452782638</v>
      </c>
    </row>
    <row r="38" spans="1:16" x14ac:dyDescent="0.35">
      <c r="A38" s="13" t="s">
        <v>53</v>
      </c>
      <c r="B38" s="14">
        <v>1183350</v>
      </c>
      <c r="C38" s="14">
        <v>2000163</v>
      </c>
      <c r="D38" s="14">
        <v>3869011</v>
      </c>
      <c r="E38" s="14">
        <v>5120256</v>
      </c>
      <c r="F38" s="14">
        <v>5239102</v>
      </c>
      <c r="G38" s="14">
        <v>23823096</v>
      </c>
      <c r="H38" s="14">
        <v>40321128</v>
      </c>
      <c r="I38" s="14">
        <v>70172541</v>
      </c>
      <c r="J38" s="14">
        <v>89576266</v>
      </c>
      <c r="K38" s="14">
        <v>91532796</v>
      </c>
      <c r="L38" s="14">
        <v>138447110875</v>
      </c>
      <c r="M38" s="14">
        <v>148730616293</v>
      </c>
      <c r="N38" s="14">
        <v>163622345580</v>
      </c>
      <c r="O38" s="14">
        <v>176683730718</v>
      </c>
      <c r="P38" s="14">
        <v>211758850437</v>
      </c>
    </row>
    <row r="39" spans="1:16" x14ac:dyDescent="0.35">
      <c r="A39" s="13" t="s">
        <v>54</v>
      </c>
      <c r="B39" s="14">
        <v>3562047</v>
      </c>
      <c r="C39" s="14">
        <v>5150079</v>
      </c>
      <c r="D39" s="14">
        <v>7634118</v>
      </c>
      <c r="E39" s="14">
        <v>6430933</v>
      </c>
      <c r="F39" s="14">
        <v>5161801</v>
      </c>
      <c r="G39" s="14">
        <v>15540927</v>
      </c>
      <c r="H39" s="14">
        <v>22500484</v>
      </c>
      <c r="I39" s="14">
        <v>42399113</v>
      </c>
      <c r="J39" s="14">
        <v>28766521</v>
      </c>
      <c r="K39" s="14">
        <v>22428004</v>
      </c>
      <c r="L39" s="14">
        <v>5369887108</v>
      </c>
      <c r="M39" s="14">
        <v>9660019868</v>
      </c>
      <c r="N39" s="14">
        <v>12563101721</v>
      </c>
      <c r="O39" s="14">
        <v>9144692297</v>
      </c>
      <c r="P39" s="14">
        <v>8704144039</v>
      </c>
    </row>
    <row r="40" spans="1:16" x14ac:dyDescent="0.35">
      <c r="A40" s="13" t="s">
        <v>55</v>
      </c>
      <c r="B40" s="14">
        <v>204721701</v>
      </c>
      <c r="C40" s="14">
        <v>244464464</v>
      </c>
      <c r="D40" s="14">
        <v>258204026</v>
      </c>
      <c r="E40" s="14">
        <v>190128070</v>
      </c>
      <c r="F40" s="14">
        <v>215275383</v>
      </c>
      <c r="G40" s="14">
        <v>2666761307</v>
      </c>
      <c r="H40" s="14">
        <v>3277392916</v>
      </c>
      <c r="I40" s="14">
        <v>3629434510</v>
      </c>
      <c r="J40" s="14">
        <v>2916172392</v>
      </c>
      <c r="K40" s="14">
        <v>3297328079</v>
      </c>
      <c r="L40" s="14">
        <v>4191991506</v>
      </c>
      <c r="M40" s="14">
        <v>4988511426</v>
      </c>
      <c r="N40" s="14">
        <v>5639628072</v>
      </c>
      <c r="O40" s="14">
        <v>4772605284</v>
      </c>
      <c r="P40" s="14">
        <v>5166084248</v>
      </c>
    </row>
    <row r="41" spans="1:16" x14ac:dyDescent="0.35">
      <c r="A41" s="13" t="s">
        <v>56</v>
      </c>
      <c r="B41" s="14">
        <v>213484967</v>
      </c>
      <c r="C41" s="14">
        <v>256283612</v>
      </c>
      <c r="D41" s="14">
        <v>261802568</v>
      </c>
      <c r="E41" s="14">
        <v>266876133</v>
      </c>
      <c r="F41" s="14">
        <v>305237252</v>
      </c>
      <c r="G41" s="14">
        <v>1352643897</v>
      </c>
      <c r="H41" s="14">
        <v>1755940677</v>
      </c>
      <c r="I41" s="14">
        <v>1840901414</v>
      </c>
      <c r="J41" s="14">
        <v>1809654313</v>
      </c>
      <c r="K41" s="14">
        <v>2164995059</v>
      </c>
      <c r="L41" s="14">
        <v>13306110642</v>
      </c>
      <c r="M41" s="14">
        <v>16101629016</v>
      </c>
      <c r="N41" s="14">
        <v>18887841041</v>
      </c>
      <c r="O41" s="14">
        <v>19683893929</v>
      </c>
      <c r="P41" s="14">
        <v>22764695593</v>
      </c>
    </row>
    <row r="42" spans="1:16" x14ac:dyDescent="0.35">
      <c r="A42" s="13" t="s">
        <v>57</v>
      </c>
      <c r="B42" s="14">
        <v>100368135</v>
      </c>
      <c r="C42" s="14">
        <v>96116072</v>
      </c>
      <c r="D42" s="14">
        <v>101679503</v>
      </c>
      <c r="E42" s="14">
        <v>92600070</v>
      </c>
      <c r="F42" s="14">
        <v>107008620</v>
      </c>
      <c r="G42" s="14">
        <v>990989056</v>
      </c>
      <c r="H42" s="14">
        <v>1073350716</v>
      </c>
      <c r="I42" s="14">
        <v>1216745245</v>
      </c>
      <c r="J42" s="14">
        <v>1057576206</v>
      </c>
      <c r="K42" s="14">
        <v>1177916885</v>
      </c>
      <c r="L42" s="14">
        <v>4829129909</v>
      </c>
      <c r="M42" s="14">
        <v>5117069691</v>
      </c>
      <c r="N42" s="14">
        <v>5672310688</v>
      </c>
      <c r="O42" s="14">
        <v>5543361181</v>
      </c>
      <c r="P42" s="14">
        <v>6177098106</v>
      </c>
    </row>
    <row r="43" spans="1:16" x14ac:dyDescent="0.35">
      <c r="A43" s="13" t="s">
        <v>58</v>
      </c>
      <c r="B43" s="14">
        <v>72692385</v>
      </c>
      <c r="C43" s="14">
        <v>86756543</v>
      </c>
      <c r="D43" s="14">
        <v>107297469</v>
      </c>
      <c r="E43" s="14">
        <v>91128447</v>
      </c>
      <c r="F43" s="14">
        <v>90237817</v>
      </c>
      <c r="G43" s="14">
        <v>1266702736</v>
      </c>
      <c r="H43" s="14">
        <v>1566961009</v>
      </c>
      <c r="I43" s="14">
        <v>1974579468</v>
      </c>
      <c r="J43" s="14">
        <v>1795897357</v>
      </c>
      <c r="K43" s="14">
        <v>1647573439</v>
      </c>
      <c r="L43" s="14">
        <v>3040841173</v>
      </c>
      <c r="M43" s="14">
        <v>3840887425</v>
      </c>
      <c r="N43" s="14">
        <v>4600006540</v>
      </c>
      <c r="O43" s="14">
        <v>3913038529</v>
      </c>
      <c r="P43" s="14">
        <v>3867405400</v>
      </c>
    </row>
    <row r="44" spans="1:16" x14ac:dyDescent="0.35">
      <c r="A44" s="13" t="s">
        <v>59</v>
      </c>
      <c r="B44" s="14">
        <v>19451113</v>
      </c>
      <c r="C44" s="14">
        <v>29948022</v>
      </c>
      <c r="D44" s="14">
        <v>36341915</v>
      </c>
      <c r="E44" s="14">
        <v>25489203</v>
      </c>
      <c r="F44" s="14">
        <v>29921154</v>
      </c>
      <c r="G44" s="14">
        <v>448454655</v>
      </c>
      <c r="H44" s="14">
        <v>661372176</v>
      </c>
      <c r="I44" s="14">
        <v>835929292</v>
      </c>
      <c r="J44" s="14">
        <v>646979189</v>
      </c>
      <c r="K44" s="14">
        <v>709074225</v>
      </c>
      <c r="L44" s="14">
        <v>780760279</v>
      </c>
      <c r="M44" s="14">
        <v>1078859515</v>
      </c>
      <c r="N44" s="14">
        <v>1229883577</v>
      </c>
      <c r="O44" s="14">
        <v>1085697829</v>
      </c>
      <c r="P44" s="14">
        <v>1185666549</v>
      </c>
    </row>
    <row r="45" spans="1:16" x14ac:dyDescent="0.35">
      <c r="A45" s="13" t="s">
        <v>60</v>
      </c>
      <c r="B45" s="14">
        <v>9662188</v>
      </c>
      <c r="C45" s="14">
        <v>9576456</v>
      </c>
      <c r="D45" s="14">
        <v>15059478</v>
      </c>
      <c r="E45" s="14">
        <v>14624142</v>
      </c>
      <c r="F45" s="14">
        <v>16229028</v>
      </c>
      <c r="G45" s="14">
        <v>237601666</v>
      </c>
      <c r="H45" s="14">
        <v>184335515</v>
      </c>
      <c r="I45" s="14">
        <v>239618944</v>
      </c>
      <c r="J45" s="14">
        <v>211323894</v>
      </c>
      <c r="K45" s="14">
        <v>226710650</v>
      </c>
      <c r="L45" s="14">
        <v>1497662561</v>
      </c>
      <c r="M45" s="14">
        <v>1549909289</v>
      </c>
      <c r="N45" s="14">
        <v>1598224886</v>
      </c>
      <c r="O45" s="14">
        <v>1378997183</v>
      </c>
      <c r="P45" s="14">
        <v>1565868863</v>
      </c>
    </row>
    <row r="46" spans="1:16" x14ac:dyDescent="0.35">
      <c r="A46" s="13" t="s">
        <v>61</v>
      </c>
      <c r="B46" s="14">
        <v>684180725</v>
      </c>
      <c r="C46" s="14">
        <v>634772885</v>
      </c>
      <c r="D46" s="14">
        <v>653579468</v>
      </c>
      <c r="E46" s="14">
        <v>567164874</v>
      </c>
      <c r="F46" s="14">
        <v>584803937</v>
      </c>
      <c r="G46" s="14">
        <v>5620795977</v>
      </c>
      <c r="H46" s="14">
        <v>6669366674</v>
      </c>
      <c r="I46" s="14">
        <v>7992005770</v>
      </c>
      <c r="J46" s="14">
        <v>7531007097</v>
      </c>
      <c r="K46" s="14">
        <v>7304419800</v>
      </c>
      <c r="L46" s="14">
        <v>18005599813</v>
      </c>
      <c r="M46" s="14">
        <v>21255841663</v>
      </c>
      <c r="N46" s="14">
        <v>28402564043</v>
      </c>
      <c r="O46" s="14">
        <v>26185764497</v>
      </c>
      <c r="P46" s="14">
        <v>23536470032</v>
      </c>
    </row>
    <row r="47" spans="1:16" x14ac:dyDescent="0.35">
      <c r="A47" s="13" t="s">
        <v>62</v>
      </c>
      <c r="B47" s="14">
        <v>3096810849</v>
      </c>
      <c r="C47" s="14">
        <v>4425053618</v>
      </c>
      <c r="D47" s="14">
        <v>4704881072</v>
      </c>
      <c r="E47" s="14">
        <v>3645340165</v>
      </c>
      <c r="F47" s="14">
        <v>3818374869</v>
      </c>
      <c r="G47" s="14">
        <v>35386513801</v>
      </c>
      <c r="H47" s="14">
        <v>42837379800</v>
      </c>
      <c r="I47" s="14">
        <v>47611375432</v>
      </c>
      <c r="J47" s="14">
        <v>39023306949</v>
      </c>
      <c r="K47" s="14">
        <v>42490578962</v>
      </c>
      <c r="L47" s="14">
        <v>58770368802</v>
      </c>
      <c r="M47" s="14">
        <v>76315296919</v>
      </c>
      <c r="N47" s="14">
        <v>82153518878</v>
      </c>
      <c r="O47" s="14">
        <v>68211873355</v>
      </c>
      <c r="P47" s="14">
        <v>73583919238</v>
      </c>
    </row>
    <row r="48" spans="1:16" x14ac:dyDescent="0.35">
      <c r="A48" s="13" t="s">
        <v>63</v>
      </c>
      <c r="B48" s="14">
        <v>862186444</v>
      </c>
      <c r="C48" s="14">
        <v>1107499205</v>
      </c>
      <c r="D48" s="14">
        <v>1287708856</v>
      </c>
      <c r="E48" s="14">
        <v>1067936739</v>
      </c>
      <c r="F48" s="14">
        <v>1065407803</v>
      </c>
      <c r="G48" s="14">
        <v>12851025500</v>
      </c>
      <c r="H48" s="14">
        <v>15913574018</v>
      </c>
      <c r="I48" s="14">
        <v>18251692903</v>
      </c>
      <c r="J48" s="14">
        <v>16617775759</v>
      </c>
      <c r="K48" s="14">
        <v>16986788766</v>
      </c>
      <c r="L48" s="14">
        <v>26922419270</v>
      </c>
      <c r="M48" s="14">
        <v>38138540528</v>
      </c>
      <c r="N48" s="14">
        <v>36401194148</v>
      </c>
      <c r="O48" s="14">
        <v>32836711243</v>
      </c>
      <c r="P48" s="14">
        <v>34279652418</v>
      </c>
    </row>
    <row r="49" spans="1:16" x14ac:dyDescent="0.35">
      <c r="A49" s="13" t="s">
        <v>64</v>
      </c>
      <c r="B49" s="14">
        <v>8595166</v>
      </c>
      <c r="C49" s="14">
        <v>9968547</v>
      </c>
      <c r="D49" s="14">
        <v>10198663</v>
      </c>
      <c r="E49" s="14">
        <v>7483930</v>
      </c>
      <c r="F49" s="14">
        <v>7413564</v>
      </c>
      <c r="G49" s="14">
        <v>217372815</v>
      </c>
      <c r="H49" s="14">
        <v>277011141</v>
      </c>
      <c r="I49" s="14">
        <v>277270056</v>
      </c>
      <c r="J49" s="14">
        <v>231425480</v>
      </c>
      <c r="K49" s="14">
        <v>235205972</v>
      </c>
      <c r="L49" s="14">
        <v>450292156</v>
      </c>
      <c r="M49" s="14">
        <v>581407778</v>
      </c>
      <c r="N49" s="14">
        <v>546191794</v>
      </c>
      <c r="O49" s="14">
        <v>451990469</v>
      </c>
      <c r="P49" s="14">
        <v>446464025</v>
      </c>
    </row>
    <row r="50" spans="1:16" x14ac:dyDescent="0.35">
      <c r="A50" s="13" t="s">
        <v>65</v>
      </c>
      <c r="B50" s="14">
        <v>1391884952</v>
      </c>
      <c r="C50" s="14">
        <v>1924094227</v>
      </c>
      <c r="D50" s="14">
        <v>2209041680</v>
      </c>
      <c r="E50" s="14">
        <v>1758454300</v>
      </c>
      <c r="F50" s="14">
        <v>1781502780</v>
      </c>
      <c r="G50" s="14">
        <v>7494468877</v>
      </c>
      <c r="H50" s="14">
        <v>9994649416</v>
      </c>
      <c r="I50" s="14">
        <v>11801612455</v>
      </c>
      <c r="J50" s="14">
        <v>9683962870</v>
      </c>
      <c r="K50" s="14">
        <v>9781130745</v>
      </c>
      <c r="L50" s="14">
        <v>9711814104</v>
      </c>
      <c r="M50" s="14">
        <v>13023796136</v>
      </c>
      <c r="N50" s="14">
        <v>16222453833</v>
      </c>
      <c r="O50" s="14">
        <v>13264344461</v>
      </c>
      <c r="P50" s="14">
        <v>13508300874</v>
      </c>
    </row>
    <row r="51" spans="1:16" x14ac:dyDescent="0.35">
      <c r="A51" s="13" t="s">
        <v>66</v>
      </c>
      <c r="B51" s="14">
        <v>6160597</v>
      </c>
      <c r="C51" s="14">
        <v>7874441</v>
      </c>
      <c r="D51" s="14">
        <v>8836147</v>
      </c>
      <c r="E51" s="14">
        <v>6462800</v>
      </c>
      <c r="F51" s="14">
        <v>6434400</v>
      </c>
      <c r="G51" s="14">
        <v>61420211</v>
      </c>
      <c r="H51" s="14">
        <v>84892818</v>
      </c>
      <c r="I51" s="14">
        <v>110177680</v>
      </c>
      <c r="J51" s="14">
        <v>90327961</v>
      </c>
      <c r="K51" s="14">
        <v>81358369</v>
      </c>
      <c r="L51" s="14">
        <v>143192670</v>
      </c>
      <c r="M51" s="14">
        <v>178050858</v>
      </c>
      <c r="N51" s="14">
        <v>206627976</v>
      </c>
      <c r="O51" s="14">
        <v>154539962</v>
      </c>
      <c r="P51" s="14">
        <v>141887288</v>
      </c>
    </row>
    <row r="52" spans="1:16" x14ac:dyDescent="0.35">
      <c r="A52" s="13" t="s">
        <v>67</v>
      </c>
      <c r="B52" s="14">
        <v>562164528</v>
      </c>
      <c r="C52" s="14">
        <v>699293338</v>
      </c>
      <c r="D52" s="14">
        <v>692702271</v>
      </c>
      <c r="E52" s="14">
        <v>468467443</v>
      </c>
      <c r="F52" s="14">
        <v>479518766</v>
      </c>
      <c r="G52" s="14">
        <v>4130030514</v>
      </c>
      <c r="H52" s="14">
        <v>5570882448</v>
      </c>
      <c r="I52" s="14">
        <v>5876222584</v>
      </c>
      <c r="J52" s="14">
        <v>4047295633</v>
      </c>
      <c r="K52" s="14">
        <v>4301001295</v>
      </c>
      <c r="L52" s="14">
        <v>21268973706</v>
      </c>
      <c r="M52" s="14">
        <v>33545171544</v>
      </c>
      <c r="N52" s="14">
        <v>33556965506</v>
      </c>
      <c r="O52" s="14">
        <v>22420543598</v>
      </c>
      <c r="P52" s="14">
        <v>22906943994</v>
      </c>
    </row>
    <row r="53" spans="1:16" x14ac:dyDescent="0.35">
      <c r="A53" s="13" t="s">
        <v>68</v>
      </c>
      <c r="B53" s="14">
        <v>3519464</v>
      </c>
      <c r="C53" s="14">
        <v>3788653</v>
      </c>
      <c r="D53" s="14">
        <v>3618210</v>
      </c>
      <c r="E53" s="14">
        <v>2938063</v>
      </c>
      <c r="F53" s="14">
        <v>4259343</v>
      </c>
      <c r="G53" s="14">
        <v>14274032</v>
      </c>
      <c r="H53" s="14">
        <v>15335544</v>
      </c>
      <c r="I53" s="14">
        <v>14652122</v>
      </c>
      <c r="J53" s="14">
        <v>12327571</v>
      </c>
      <c r="K53" s="14">
        <v>17058081</v>
      </c>
      <c r="L53" s="14">
        <v>276585519</v>
      </c>
      <c r="M53" s="14">
        <v>304652854</v>
      </c>
      <c r="N53" s="14">
        <v>304580496</v>
      </c>
      <c r="O53" s="14">
        <v>297110469</v>
      </c>
      <c r="P53" s="14">
        <v>283207632</v>
      </c>
    </row>
    <row r="54" spans="1:16" x14ac:dyDescent="0.35">
      <c r="A54" s="13" t="s">
        <v>69</v>
      </c>
      <c r="B54" s="14">
        <v>70726459</v>
      </c>
      <c r="C54" s="14">
        <v>100912145</v>
      </c>
      <c r="D54" s="14">
        <v>92526216</v>
      </c>
      <c r="E54" s="14">
        <v>56839572</v>
      </c>
      <c r="F54" s="14">
        <v>56376453</v>
      </c>
      <c r="G54" s="14">
        <v>436983362</v>
      </c>
      <c r="H54" s="14">
        <v>624370287</v>
      </c>
      <c r="I54" s="14">
        <v>592163580</v>
      </c>
      <c r="J54" s="14">
        <v>427780140</v>
      </c>
      <c r="K54" s="14">
        <v>457063655</v>
      </c>
      <c r="L54" s="14">
        <v>543713357</v>
      </c>
      <c r="M54" s="14">
        <v>769679738</v>
      </c>
      <c r="N54" s="14">
        <v>747028724</v>
      </c>
      <c r="O54" s="14">
        <v>548054120</v>
      </c>
      <c r="P54" s="14">
        <v>591950771</v>
      </c>
    </row>
    <row r="55" spans="1:16" x14ac:dyDescent="0.35">
      <c r="A55" s="13" t="s">
        <v>70</v>
      </c>
      <c r="B55" s="14">
        <v>1007979</v>
      </c>
      <c r="C55" s="14">
        <v>545053</v>
      </c>
      <c r="D55" s="14">
        <v>1027445</v>
      </c>
      <c r="E55" s="14">
        <v>168432</v>
      </c>
      <c r="F55" s="14">
        <v>168117</v>
      </c>
      <c r="G55" s="14">
        <v>4152695</v>
      </c>
      <c r="H55" s="14">
        <v>2650963</v>
      </c>
      <c r="I55" s="14">
        <v>8630542</v>
      </c>
      <c r="J55" s="14">
        <v>2649909</v>
      </c>
      <c r="K55" s="14">
        <v>917876</v>
      </c>
      <c r="L55" s="14">
        <v>2958210333</v>
      </c>
      <c r="M55" s="14">
        <v>4021088561</v>
      </c>
      <c r="N55" s="14">
        <v>4975921108</v>
      </c>
      <c r="O55" s="14">
        <v>3904601918</v>
      </c>
      <c r="P55" s="14">
        <v>4557197118</v>
      </c>
    </row>
    <row r="56" spans="1:16" x14ac:dyDescent="0.35">
      <c r="A56" s="13" t="s">
        <v>71</v>
      </c>
      <c r="B56" s="14">
        <v>441305736</v>
      </c>
      <c r="C56" s="14">
        <v>484720302</v>
      </c>
      <c r="D56" s="14">
        <v>569163794</v>
      </c>
      <c r="E56" s="14">
        <v>485176300</v>
      </c>
      <c r="F56" s="14">
        <v>538214154</v>
      </c>
      <c r="G56" s="14">
        <v>1845833754</v>
      </c>
      <c r="H56" s="14">
        <v>2070777724</v>
      </c>
      <c r="I56" s="14">
        <v>2467494501</v>
      </c>
      <c r="J56" s="14">
        <v>2212397522</v>
      </c>
      <c r="K56" s="14">
        <v>2535139721</v>
      </c>
      <c r="L56" s="14">
        <v>14659069840</v>
      </c>
      <c r="M56" s="14">
        <v>16381365903</v>
      </c>
      <c r="N56" s="14">
        <v>20539598618</v>
      </c>
      <c r="O56" s="14">
        <v>18064949226</v>
      </c>
      <c r="P56" s="14">
        <v>19482976776</v>
      </c>
    </row>
    <row r="57" spans="1:16" x14ac:dyDescent="0.35">
      <c r="A57" s="13" t="s">
        <v>72</v>
      </c>
      <c r="B57" s="14">
        <v>78163351</v>
      </c>
      <c r="C57" s="14">
        <v>84737883</v>
      </c>
      <c r="D57" s="14">
        <v>84827192</v>
      </c>
      <c r="E57" s="14">
        <v>68382783</v>
      </c>
      <c r="F57" s="14">
        <v>79442938</v>
      </c>
      <c r="G57" s="14">
        <v>898152944</v>
      </c>
      <c r="H57" s="14">
        <v>1124069040</v>
      </c>
      <c r="I57" s="14">
        <v>1137301814</v>
      </c>
      <c r="J57" s="14">
        <v>915622337</v>
      </c>
      <c r="K57" s="14">
        <v>1062495853</v>
      </c>
      <c r="L57" s="14">
        <v>3799286979</v>
      </c>
      <c r="M57" s="14">
        <v>4732866074</v>
      </c>
      <c r="N57" s="14">
        <v>5391007925</v>
      </c>
      <c r="O57" s="14">
        <v>4826123468</v>
      </c>
      <c r="P57" s="14">
        <v>5308799335</v>
      </c>
    </row>
    <row r="58" spans="1:16" x14ac:dyDescent="0.35">
      <c r="A58" s="13" t="s">
        <v>73</v>
      </c>
      <c r="B58" s="14">
        <v>924375</v>
      </c>
      <c r="C58" s="14">
        <v>1636766</v>
      </c>
      <c r="D58" s="14">
        <v>1957696</v>
      </c>
      <c r="E58" s="14">
        <v>1510612</v>
      </c>
      <c r="F58" s="14">
        <v>2097750</v>
      </c>
      <c r="G58" s="14">
        <v>8993430</v>
      </c>
      <c r="H58" s="14">
        <v>16685111</v>
      </c>
      <c r="I58" s="14">
        <v>19474617</v>
      </c>
      <c r="J58" s="14">
        <v>16379336</v>
      </c>
      <c r="K58" s="14">
        <v>17298372</v>
      </c>
      <c r="L58" s="14">
        <v>48336818</v>
      </c>
      <c r="M58" s="14">
        <v>50757208</v>
      </c>
      <c r="N58" s="14">
        <v>68829752</v>
      </c>
      <c r="O58" s="14">
        <v>56875642</v>
      </c>
      <c r="P58" s="14">
        <v>55264467</v>
      </c>
    </row>
    <row r="59" spans="1:16" x14ac:dyDescent="0.35">
      <c r="A59" s="13" t="s">
        <v>74</v>
      </c>
      <c r="B59" s="14">
        <v>12873280</v>
      </c>
      <c r="C59" s="14">
        <v>14926503</v>
      </c>
      <c r="D59" s="14">
        <v>16899227</v>
      </c>
      <c r="E59" s="14">
        <v>13678459</v>
      </c>
      <c r="F59" s="14">
        <v>13086839</v>
      </c>
      <c r="G59" s="14">
        <v>120393119</v>
      </c>
      <c r="H59" s="14">
        <v>148336737</v>
      </c>
      <c r="I59" s="14">
        <v>152892659</v>
      </c>
      <c r="J59" s="14">
        <v>125791741</v>
      </c>
      <c r="K59" s="14">
        <v>126296512</v>
      </c>
      <c r="L59" s="14">
        <v>194432757</v>
      </c>
      <c r="M59" s="14">
        <v>250782548</v>
      </c>
      <c r="N59" s="14">
        <v>270361668</v>
      </c>
      <c r="O59" s="14">
        <v>240870254</v>
      </c>
      <c r="P59" s="14">
        <v>237470912</v>
      </c>
    </row>
    <row r="60" spans="1:16" x14ac:dyDescent="0.35">
      <c r="A60" s="13" t="s">
        <v>75</v>
      </c>
      <c r="B60" s="14">
        <v>85159757</v>
      </c>
      <c r="C60" s="14">
        <v>72775319</v>
      </c>
      <c r="D60" s="14">
        <v>73451233</v>
      </c>
      <c r="E60" s="14">
        <v>57612312</v>
      </c>
      <c r="F60" s="14">
        <v>59265555</v>
      </c>
      <c r="G60" s="14">
        <v>737760270</v>
      </c>
      <c r="H60" s="14">
        <v>760650111</v>
      </c>
      <c r="I60" s="14">
        <v>785308589</v>
      </c>
      <c r="J60" s="14">
        <v>616991382</v>
      </c>
      <c r="K60" s="14">
        <v>621429983</v>
      </c>
      <c r="L60" s="14">
        <v>865419970</v>
      </c>
      <c r="M60" s="14">
        <v>929115804</v>
      </c>
      <c r="N60" s="14">
        <v>954664408</v>
      </c>
      <c r="O60" s="14">
        <v>779482808</v>
      </c>
      <c r="P60" s="14">
        <v>776742387</v>
      </c>
    </row>
    <row r="61" spans="1:16" x14ac:dyDescent="0.35">
      <c r="A61" s="13" t="s">
        <v>76</v>
      </c>
      <c r="B61" s="14">
        <v>4492580</v>
      </c>
      <c r="C61" s="14">
        <v>5937325</v>
      </c>
      <c r="D61" s="14">
        <v>6157611</v>
      </c>
      <c r="E61" s="14">
        <v>4148726</v>
      </c>
      <c r="F61" s="14">
        <v>3814129</v>
      </c>
      <c r="G61" s="14">
        <v>22350420</v>
      </c>
      <c r="H61" s="14">
        <v>29859277</v>
      </c>
      <c r="I61" s="14">
        <v>30229918</v>
      </c>
      <c r="J61" s="14">
        <v>20986641</v>
      </c>
      <c r="K61" s="14">
        <v>19055639</v>
      </c>
      <c r="L61" s="14">
        <v>210113652</v>
      </c>
      <c r="M61" s="14">
        <v>305629731</v>
      </c>
      <c r="N61" s="14">
        <v>289112090</v>
      </c>
      <c r="O61" s="14">
        <v>224495833</v>
      </c>
      <c r="P61" s="14">
        <v>243934500</v>
      </c>
    </row>
    <row r="62" spans="1:16" x14ac:dyDescent="0.35">
      <c r="A62" s="13" t="s">
        <v>77</v>
      </c>
      <c r="B62" s="14">
        <v>138068514</v>
      </c>
      <c r="C62" s="14">
        <v>168533614</v>
      </c>
      <c r="D62" s="14">
        <v>185394429</v>
      </c>
      <c r="E62" s="14">
        <v>141753100</v>
      </c>
      <c r="F62" s="14">
        <v>144913634</v>
      </c>
      <c r="G62" s="14">
        <v>919205844</v>
      </c>
      <c r="H62" s="14">
        <v>1027009098</v>
      </c>
      <c r="I62" s="14">
        <v>1273952650</v>
      </c>
      <c r="J62" s="14">
        <v>997120549</v>
      </c>
      <c r="K62" s="14">
        <v>981728278</v>
      </c>
      <c r="L62" s="14">
        <v>1697061593</v>
      </c>
      <c r="M62" s="14">
        <v>2088452041</v>
      </c>
      <c r="N62" s="14">
        <v>2501594715</v>
      </c>
      <c r="O62" s="14">
        <v>1911842206</v>
      </c>
      <c r="P62" s="14">
        <v>1797048598</v>
      </c>
    </row>
    <row r="63" spans="1:16" x14ac:dyDescent="0.35">
      <c r="A63" s="13" t="s">
        <v>78</v>
      </c>
      <c r="B63" s="14">
        <v>96851526</v>
      </c>
      <c r="C63" s="14">
        <v>126638582</v>
      </c>
      <c r="D63" s="14">
        <v>128097135</v>
      </c>
      <c r="E63" s="14">
        <v>99837661</v>
      </c>
      <c r="F63" s="14">
        <v>100133487</v>
      </c>
      <c r="G63" s="14">
        <v>868198692</v>
      </c>
      <c r="H63" s="14">
        <v>1393883310</v>
      </c>
      <c r="I63" s="14">
        <v>1486446211</v>
      </c>
      <c r="J63" s="14">
        <v>1155179937</v>
      </c>
      <c r="K63" s="14">
        <v>1196646767</v>
      </c>
      <c r="L63" s="14">
        <v>1393001525</v>
      </c>
      <c r="M63" s="14">
        <v>1765906409</v>
      </c>
      <c r="N63" s="14">
        <v>1931212001</v>
      </c>
      <c r="O63" s="14">
        <v>1596789673</v>
      </c>
      <c r="P63" s="14">
        <v>1606908323</v>
      </c>
    </row>
    <row r="64" spans="1:16" x14ac:dyDescent="0.35">
      <c r="A64" s="13" t="s">
        <v>79</v>
      </c>
      <c r="B64" s="14">
        <v>185241357</v>
      </c>
      <c r="C64" s="14">
        <v>162420463</v>
      </c>
      <c r="D64" s="14">
        <v>147641467</v>
      </c>
      <c r="E64" s="14">
        <v>119043316</v>
      </c>
      <c r="F64" s="14">
        <v>132179037</v>
      </c>
      <c r="G64" s="14">
        <v>973142915</v>
      </c>
      <c r="H64" s="14">
        <v>920633109</v>
      </c>
      <c r="I64" s="14">
        <v>900190416</v>
      </c>
      <c r="J64" s="14">
        <v>754145089</v>
      </c>
      <c r="K64" s="14">
        <v>835783140</v>
      </c>
      <c r="L64" s="14">
        <v>2858075486</v>
      </c>
      <c r="M64" s="14">
        <v>3083031335</v>
      </c>
      <c r="N64" s="14">
        <v>2985085389</v>
      </c>
      <c r="O64" s="14">
        <v>2595716384</v>
      </c>
      <c r="P64" s="14">
        <v>2845455479</v>
      </c>
    </row>
    <row r="65" spans="1:16" x14ac:dyDescent="0.35">
      <c r="A65" s="13" t="s">
        <v>80</v>
      </c>
      <c r="B65" s="14">
        <v>150328789</v>
      </c>
      <c r="C65" s="14">
        <v>192238690</v>
      </c>
      <c r="D65" s="14">
        <v>177747106</v>
      </c>
      <c r="E65" s="14">
        <v>160619629</v>
      </c>
      <c r="F65" s="14">
        <v>179536900</v>
      </c>
      <c r="G65" s="14">
        <v>1272979160</v>
      </c>
      <c r="H65" s="14">
        <v>1709980420</v>
      </c>
      <c r="I65" s="14">
        <v>1570799176</v>
      </c>
      <c r="J65" s="14">
        <v>1457781675</v>
      </c>
      <c r="K65" s="14">
        <v>1645788896</v>
      </c>
      <c r="L65" s="14">
        <v>2924779349</v>
      </c>
      <c r="M65" s="14">
        <v>3906812684</v>
      </c>
      <c r="N65" s="14">
        <v>3582634120</v>
      </c>
      <c r="O65" s="14">
        <v>3211068262</v>
      </c>
      <c r="P65" s="14">
        <v>3395966219</v>
      </c>
    </row>
    <row r="66" spans="1:16" x14ac:dyDescent="0.35">
      <c r="A66" s="13" t="s">
        <v>81</v>
      </c>
      <c r="B66" s="14">
        <v>76653328</v>
      </c>
      <c r="C66" s="14">
        <v>91869495</v>
      </c>
      <c r="D66" s="14">
        <v>98557425</v>
      </c>
      <c r="E66" s="14">
        <v>80291106</v>
      </c>
      <c r="F66" s="14">
        <v>85939161</v>
      </c>
      <c r="G66" s="14">
        <v>516760961</v>
      </c>
      <c r="H66" s="14">
        <v>644964275</v>
      </c>
      <c r="I66" s="14">
        <v>713971751</v>
      </c>
      <c r="J66" s="14">
        <v>601076194</v>
      </c>
      <c r="K66" s="14">
        <v>646704365</v>
      </c>
      <c r="L66" s="14">
        <v>636400232</v>
      </c>
      <c r="M66" s="14">
        <v>799162016</v>
      </c>
      <c r="N66" s="14">
        <v>888804913</v>
      </c>
      <c r="O66" s="14">
        <v>775744237</v>
      </c>
      <c r="P66" s="14">
        <v>822620311</v>
      </c>
    </row>
    <row r="67" spans="1:16" x14ac:dyDescent="0.35">
      <c r="A67" s="13" t="s">
        <v>82</v>
      </c>
      <c r="B67" s="14">
        <v>126037436</v>
      </c>
      <c r="C67" s="14">
        <v>162498228</v>
      </c>
      <c r="D67" s="14">
        <v>164833347</v>
      </c>
      <c r="E67" s="14">
        <v>134462957</v>
      </c>
      <c r="F67" s="14">
        <v>138493852</v>
      </c>
      <c r="G67" s="14">
        <v>1267853118</v>
      </c>
      <c r="H67" s="14">
        <v>1557361524</v>
      </c>
      <c r="I67" s="14">
        <v>1633675660</v>
      </c>
      <c r="J67" s="14">
        <v>1474924386</v>
      </c>
      <c r="K67" s="14">
        <v>1556334233</v>
      </c>
      <c r="L67" s="14">
        <v>2307208614</v>
      </c>
      <c r="M67" s="14">
        <v>2908806978</v>
      </c>
      <c r="N67" s="14">
        <v>3051154596</v>
      </c>
      <c r="O67" s="14">
        <v>2887888348</v>
      </c>
      <c r="P67" s="14">
        <v>3004097564</v>
      </c>
    </row>
    <row r="68" spans="1:16" x14ac:dyDescent="0.35">
      <c r="A68" s="13" t="s">
        <v>83</v>
      </c>
      <c r="B68" s="14">
        <v>111850368</v>
      </c>
      <c r="C68" s="14">
        <v>132811469</v>
      </c>
      <c r="D68" s="14">
        <v>135387682</v>
      </c>
      <c r="E68" s="14">
        <v>93093317</v>
      </c>
      <c r="F68" s="14">
        <v>99527540</v>
      </c>
      <c r="G68" s="14">
        <v>607555369</v>
      </c>
      <c r="H68" s="14">
        <v>702197662</v>
      </c>
      <c r="I68" s="14">
        <v>769666250</v>
      </c>
      <c r="J68" s="14">
        <v>503929223</v>
      </c>
      <c r="K68" s="14">
        <v>529300343</v>
      </c>
      <c r="L68" s="14">
        <v>838093406</v>
      </c>
      <c r="M68" s="14">
        <v>1016837193</v>
      </c>
      <c r="N68" s="14">
        <v>1159869946</v>
      </c>
      <c r="O68" s="14">
        <v>840302636</v>
      </c>
      <c r="P68" s="14">
        <v>860820788</v>
      </c>
    </row>
    <row r="69" spans="1:16" x14ac:dyDescent="0.35">
      <c r="A69" s="13" t="s">
        <v>84</v>
      </c>
      <c r="B69" s="14">
        <v>5747568772</v>
      </c>
      <c r="C69" s="14">
        <v>7504382233</v>
      </c>
      <c r="D69" s="14">
        <v>8733858683</v>
      </c>
      <c r="E69" s="14">
        <v>6510831428</v>
      </c>
      <c r="F69" s="14">
        <v>6841412859</v>
      </c>
      <c r="G69" s="14">
        <v>28357252950</v>
      </c>
      <c r="H69" s="14">
        <v>38003974960</v>
      </c>
      <c r="I69" s="14">
        <v>44593144337</v>
      </c>
      <c r="J69" s="14">
        <v>32708364570</v>
      </c>
      <c r="K69" s="14">
        <v>34392539919</v>
      </c>
      <c r="L69" s="14">
        <v>36754925433</v>
      </c>
      <c r="M69" s="14">
        <v>49464516004</v>
      </c>
      <c r="N69" s="14">
        <v>57752293423</v>
      </c>
      <c r="O69" s="14">
        <v>43470465232</v>
      </c>
      <c r="P69" s="14">
        <v>45407738655</v>
      </c>
    </row>
    <row r="70" spans="1:16" x14ac:dyDescent="0.35">
      <c r="A70" s="13" t="s">
        <v>85</v>
      </c>
      <c r="B70" s="14">
        <v>4136713484</v>
      </c>
      <c r="C70" s="14">
        <v>4725097111</v>
      </c>
      <c r="D70" s="14">
        <v>6217300418</v>
      </c>
      <c r="E70" s="14">
        <v>5114791323</v>
      </c>
      <c r="F70" s="14">
        <v>5059506742</v>
      </c>
      <c r="G70" s="14">
        <v>23656962453</v>
      </c>
      <c r="H70" s="14">
        <v>27372218737</v>
      </c>
      <c r="I70" s="14">
        <v>35988232692</v>
      </c>
      <c r="J70" s="14">
        <v>29917569622</v>
      </c>
      <c r="K70" s="14">
        <v>29811511201</v>
      </c>
      <c r="L70" s="14">
        <v>31775984078</v>
      </c>
      <c r="M70" s="14">
        <v>33240307285</v>
      </c>
      <c r="N70" s="14">
        <v>42476470345</v>
      </c>
      <c r="O70" s="14">
        <v>35041557186</v>
      </c>
      <c r="P70" s="14">
        <v>34910813799</v>
      </c>
    </row>
    <row r="71" spans="1:16" x14ac:dyDescent="0.35">
      <c r="A71" s="13" t="s">
        <v>86</v>
      </c>
      <c r="B71" s="14">
        <v>2416891090</v>
      </c>
      <c r="C71" s="14">
        <v>1830121800</v>
      </c>
      <c r="D71" s="14">
        <v>1723707374</v>
      </c>
      <c r="E71" s="14">
        <v>1371591924</v>
      </c>
      <c r="F71" s="14">
        <v>1471754426</v>
      </c>
      <c r="G71" s="14">
        <v>27062663450</v>
      </c>
      <c r="H71" s="14">
        <v>18076085508</v>
      </c>
      <c r="I71" s="14">
        <v>16926133063</v>
      </c>
      <c r="J71" s="14">
        <v>13717189315</v>
      </c>
      <c r="K71" s="14">
        <v>14757565502</v>
      </c>
      <c r="L71" s="14">
        <v>29662447359</v>
      </c>
      <c r="M71" s="14">
        <v>20366207749</v>
      </c>
      <c r="N71" s="14">
        <v>19025869448</v>
      </c>
      <c r="O71" s="14">
        <v>15714064336</v>
      </c>
      <c r="P71" s="14">
        <v>16952386755</v>
      </c>
    </row>
    <row r="72" spans="1:16" x14ac:dyDescent="0.35">
      <c r="A72" s="13" t="s">
        <v>87</v>
      </c>
      <c r="B72" s="14">
        <v>2642661693</v>
      </c>
      <c r="C72" s="14">
        <v>3394890690</v>
      </c>
      <c r="D72" s="14">
        <v>4477136055</v>
      </c>
      <c r="E72" s="14">
        <v>3104126753</v>
      </c>
      <c r="F72" s="14">
        <v>3349786536</v>
      </c>
      <c r="G72" s="14">
        <v>19126896920</v>
      </c>
      <c r="H72" s="14">
        <v>25732776248</v>
      </c>
      <c r="I72" s="14">
        <v>33857487783</v>
      </c>
      <c r="J72" s="14">
        <v>24516892633</v>
      </c>
      <c r="K72" s="14">
        <v>26024719688</v>
      </c>
      <c r="L72" s="14">
        <v>20192283162</v>
      </c>
      <c r="M72" s="14">
        <v>26897053214</v>
      </c>
      <c r="N72" s="14">
        <v>35883397733</v>
      </c>
      <c r="O72" s="14">
        <v>25728170131</v>
      </c>
      <c r="P72" s="14">
        <v>27325363577</v>
      </c>
    </row>
    <row r="73" spans="1:16" x14ac:dyDescent="0.35">
      <c r="A73" s="13" t="s">
        <v>88</v>
      </c>
      <c r="B73" s="14">
        <v>295022532</v>
      </c>
      <c r="C73" s="14">
        <v>390763625</v>
      </c>
      <c r="D73" s="14">
        <v>510586220</v>
      </c>
      <c r="E73" s="14">
        <v>373878317</v>
      </c>
      <c r="F73" s="14">
        <v>339028628</v>
      </c>
      <c r="G73" s="14">
        <v>1610668863</v>
      </c>
      <c r="H73" s="14">
        <v>2247962314</v>
      </c>
      <c r="I73" s="14">
        <v>2939126550</v>
      </c>
      <c r="J73" s="14">
        <v>2281876910</v>
      </c>
      <c r="K73" s="14">
        <v>2117397709</v>
      </c>
      <c r="L73" s="14">
        <v>2217050101</v>
      </c>
      <c r="M73" s="14">
        <v>2876838520</v>
      </c>
      <c r="N73" s="14">
        <v>3797621404</v>
      </c>
      <c r="O73" s="14">
        <v>3030017376</v>
      </c>
      <c r="P73" s="14">
        <v>2942655529</v>
      </c>
    </row>
    <row r="74" spans="1:16" x14ac:dyDescent="0.35">
      <c r="A74" s="13" t="s">
        <v>89</v>
      </c>
      <c r="B74" s="14">
        <v>29586559</v>
      </c>
      <c r="C74" s="14">
        <v>40767735</v>
      </c>
      <c r="D74" s="14">
        <v>42107706</v>
      </c>
      <c r="E74" s="14">
        <v>27895354</v>
      </c>
      <c r="F74" s="14">
        <v>30067442</v>
      </c>
      <c r="G74" s="14">
        <v>443708249</v>
      </c>
      <c r="H74" s="14">
        <v>609714610</v>
      </c>
      <c r="I74" s="14">
        <v>632679737</v>
      </c>
      <c r="J74" s="14">
        <v>420672277</v>
      </c>
      <c r="K74" s="14">
        <v>449460329</v>
      </c>
      <c r="L74" s="14">
        <v>531326758</v>
      </c>
      <c r="M74" s="14">
        <v>718746130</v>
      </c>
      <c r="N74" s="14">
        <v>806912698</v>
      </c>
      <c r="O74" s="14">
        <v>586275921</v>
      </c>
      <c r="P74" s="14">
        <v>637732613</v>
      </c>
    </row>
    <row r="75" spans="1:16" x14ac:dyDescent="0.35">
      <c r="A75" s="13" t="s">
        <v>90</v>
      </c>
      <c r="B75" s="14">
        <v>91230963</v>
      </c>
      <c r="C75" s="14">
        <v>124384834</v>
      </c>
      <c r="D75" s="14">
        <v>145194747</v>
      </c>
      <c r="E75" s="14">
        <v>98019437</v>
      </c>
      <c r="F75" s="14">
        <v>98794533</v>
      </c>
      <c r="G75" s="14">
        <v>1107231377</v>
      </c>
      <c r="H75" s="14">
        <v>1560819783</v>
      </c>
      <c r="I75" s="14">
        <v>1783600506</v>
      </c>
      <c r="J75" s="14">
        <v>1230988141</v>
      </c>
      <c r="K75" s="14">
        <v>1269792911</v>
      </c>
      <c r="L75" s="14">
        <v>2097494786</v>
      </c>
      <c r="M75" s="14">
        <v>3088678968</v>
      </c>
      <c r="N75" s="14">
        <v>3328335317</v>
      </c>
      <c r="O75" s="14">
        <v>2386531762</v>
      </c>
      <c r="P75" s="14">
        <v>2442911596</v>
      </c>
    </row>
    <row r="76" spans="1:16" x14ac:dyDescent="0.35">
      <c r="A76" s="13" t="s">
        <v>91</v>
      </c>
      <c r="B76" s="14">
        <v>284473066</v>
      </c>
      <c r="C76" s="14">
        <v>350659273</v>
      </c>
      <c r="D76" s="14">
        <v>380353018</v>
      </c>
      <c r="E76" s="14">
        <v>323246819</v>
      </c>
      <c r="F76" s="14">
        <v>324263909</v>
      </c>
      <c r="G76" s="14">
        <v>2667743747</v>
      </c>
      <c r="H76" s="14">
        <v>3341543897</v>
      </c>
      <c r="I76" s="14">
        <v>3636348204</v>
      </c>
      <c r="J76" s="14">
        <v>3087478745</v>
      </c>
      <c r="K76" s="14">
        <v>3217517070</v>
      </c>
      <c r="L76" s="14">
        <v>7427540119</v>
      </c>
      <c r="M76" s="14">
        <v>9372330898</v>
      </c>
      <c r="N76" s="14">
        <v>9947246015</v>
      </c>
      <c r="O76" s="14">
        <v>9051959557</v>
      </c>
      <c r="P76" s="14">
        <v>9623719768</v>
      </c>
    </row>
    <row r="77" spans="1:16" x14ac:dyDescent="0.35">
      <c r="A77" s="13" t="s">
        <v>92</v>
      </c>
      <c r="B77" s="14">
        <v>348742044</v>
      </c>
      <c r="C77" s="14">
        <v>459240568</v>
      </c>
      <c r="D77" s="14">
        <v>519511381</v>
      </c>
      <c r="E77" s="14">
        <v>412882600</v>
      </c>
      <c r="F77" s="14">
        <v>429123976</v>
      </c>
      <c r="G77" s="14">
        <v>3982163509</v>
      </c>
      <c r="H77" s="14">
        <v>5233226878</v>
      </c>
      <c r="I77" s="14">
        <v>5747089135</v>
      </c>
      <c r="J77" s="14">
        <v>4604606339</v>
      </c>
      <c r="K77" s="14">
        <v>4841953683</v>
      </c>
      <c r="L77" s="14">
        <v>5747368756</v>
      </c>
      <c r="M77" s="14">
        <v>7328845266</v>
      </c>
      <c r="N77" s="14">
        <v>8269434562</v>
      </c>
      <c r="O77" s="14">
        <v>7181034263</v>
      </c>
      <c r="P77" s="14">
        <v>7422131956</v>
      </c>
    </row>
    <row r="78" spans="1:16" x14ac:dyDescent="0.35">
      <c r="A78" s="13" t="s">
        <v>93</v>
      </c>
      <c r="B78" s="14">
        <v>622257365</v>
      </c>
      <c r="C78" s="14">
        <v>847081164</v>
      </c>
      <c r="D78" s="14">
        <v>854049869</v>
      </c>
      <c r="E78" s="14">
        <v>664262081</v>
      </c>
      <c r="F78" s="14">
        <v>748155407</v>
      </c>
      <c r="G78" s="14">
        <v>3919988485</v>
      </c>
      <c r="H78" s="14">
        <v>5017472284</v>
      </c>
      <c r="I78" s="14">
        <v>5473143305</v>
      </c>
      <c r="J78" s="14">
        <v>4681228579</v>
      </c>
      <c r="K78" s="14">
        <v>5185744040</v>
      </c>
      <c r="L78" s="14">
        <v>6890051793</v>
      </c>
      <c r="M78" s="14">
        <v>8530216423</v>
      </c>
      <c r="N78" s="14">
        <v>9529613251</v>
      </c>
      <c r="O78" s="14">
        <v>8529799316</v>
      </c>
      <c r="P78" s="14">
        <v>9056073189</v>
      </c>
    </row>
    <row r="79" spans="1:16" x14ac:dyDescent="0.35">
      <c r="A79" s="13" t="s">
        <v>94</v>
      </c>
      <c r="B79" s="14">
        <v>441912247</v>
      </c>
      <c r="C79" s="14">
        <v>774717064</v>
      </c>
      <c r="D79" s="14">
        <v>763589588</v>
      </c>
      <c r="E79" s="14">
        <v>743762828</v>
      </c>
      <c r="F79" s="14">
        <v>782164609</v>
      </c>
      <c r="G79" s="14">
        <v>6691779420</v>
      </c>
      <c r="H79" s="14">
        <v>12304040460</v>
      </c>
      <c r="I79" s="14">
        <v>12164248568</v>
      </c>
      <c r="J79" s="14">
        <v>12124932724</v>
      </c>
      <c r="K79" s="14">
        <v>12874327469</v>
      </c>
      <c r="L79" s="14">
        <v>107196068391</v>
      </c>
      <c r="M79" s="14">
        <v>96954582259</v>
      </c>
      <c r="N79" s="14">
        <v>95902409358</v>
      </c>
      <c r="O79" s="14">
        <v>88793583950</v>
      </c>
      <c r="P79" s="14">
        <v>89116287445</v>
      </c>
    </row>
    <row r="80" spans="1:16" x14ac:dyDescent="0.35">
      <c r="A80" s="13" t="s">
        <v>95</v>
      </c>
      <c r="B80" s="14">
        <v>795106832</v>
      </c>
      <c r="C80" s="14">
        <v>1580363088</v>
      </c>
      <c r="D80" s="14">
        <v>1326309121</v>
      </c>
      <c r="E80" s="14">
        <v>627429090</v>
      </c>
      <c r="F80" s="14">
        <v>819839014</v>
      </c>
      <c r="G80" s="14">
        <v>3966834480</v>
      </c>
      <c r="H80" s="14">
        <v>8253510385</v>
      </c>
      <c r="I80" s="14">
        <v>8053618740</v>
      </c>
      <c r="J80" s="14">
        <v>4229498048</v>
      </c>
      <c r="K80" s="14">
        <v>4669646472</v>
      </c>
      <c r="L80" s="14">
        <v>17860837517</v>
      </c>
      <c r="M80" s="14">
        <v>37002738838</v>
      </c>
      <c r="N80" s="14">
        <v>42605763380</v>
      </c>
      <c r="O80" s="14">
        <v>31631544435</v>
      </c>
      <c r="P80" s="14">
        <v>31373737966</v>
      </c>
    </row>
    <row r="81" spans="1:16" x14ac:dyDescent="0.35">
      <c r="A81" s="13" t="s">
        <v>96</v>
      </c>
      <c r="B81" s="14">
        <v>2276273165</v>
      </c>
      <c r="C81" s="14">
        <v>3129012795</v>
      </c>
      <c r="D81" s="14">
        <v>3812095354</v>
      </c>
      <c r="E81" s="14">
        <v>2764701285</v>
      </c>
      <c r="F81" s="14">
        <v>2781861434</v>
      </c>
      <c r="G81" s="14">
        <v>15596643719</v>
      </c>
      <c r="H81" s="14">
        <v>20719329357</v>
      </c>
      <c r="I81" s="14">
        <v>24730968086</v>
      </c>
      <c r="J81" s="14">
        <v>19837832394</v>
      </c>
      <c r="K81" s="14">
        <v>20038894880</v>
      </c>
      <c r="L81" s="14">
        <v>33714738761</v>
      </c>
      <c r="M81" s="14">
        <v>44146645704</v>
      </c>
      <c r="N81" s="14">
        <v>56150151624</v>
      </c>
      <c r="O81" s="14">
        <v>50479057684</v>
      </c>
      <c r="P81" s="14">
        <v>49710169463</v>
      </c>
    </row>
    <row r="82" spans="1:16" x14ac:dyDescent="0.35">
      <c r="A82" s="13" t="s">
        <v>97</v>
      </c>
      <c r="B82" s="14">
        <v>127724246</v>
      </c>
      <c r="C82" s="14">
        <v>194599829</v>
      </c>
      <c r="D82" s="14">
        <v>238122985</v>
      </c>
      <c r="E82" s="14">
        <v>168582075</v>
      </c>
      <c r="F82" s="14">
        <v>179762157</v>
      </c>
      <c r="G82" s="14">
        <v>1966631120</v>
      </c>
      <c r="H82" s="14">
        <v>2929421515</v>
      </c>
      <c r="I82" s="14">
        <v>3566632105</v>
      </c>
      <c r="J82" s="14">
        <v>2978403322</v>
      </c>
      <c r="K82" s="14">
        <v>3319883059</v>
      </c>
      <c r="L82" s="14">
        <v>8939882652</v>
      </c>
      <c r="M82" s="14">
        <v>16024490689</v>
      </c>
      <c r="N82" s="14">
        <v>15254018773</v>
      </c>
      <c r="O82" s="14">
        <v>14336634018</v>
      </c>
      <c r="P82" s="14">
        <v>17168207239</v>
      </c>
    </row>
    <row r="83" spans="1:16" x14ac:dyDescent="0.35">
      <c r="A83" s="13" t="s">
        <v>98</v>
      </c>
      <c r="B83" s="14">
        <v>21767244</v>
      </c>
      <c r="C83" s="14">
        <v>22479729</v>
      </c>
      <c r="D83" s="14">
        <v>39035889</v>
      </c>
      <c r="E83" s="14">
        <v>39863152</v>
      </c>
      <c r="F83" s="14">
        <v>44144122</v>
      </c>
      <c r="G83" s="14">
        <v>640532725</v>
      </c>
      <c r="H83" s="14">
        <v>648888916</v>
      </c>
      <c r="I83" s="14">
        <v>1030400542</v>
      </c>
      <c r="J83" s="14">
        <v>1142042667</v>
      </c>
      <c r="K83" s="14">
        <v>1195670638</v>
      </c>
      <c r="L83" s="14">
        <v>2361050465</v>
      </c>
      <c r="M83" s="14">
        <v>2686282553</v>
      </c>
      <c r="N83" s="14">
        <v>4454608811</v>
      </c>
      <c r="O83" s="14">
        <v>4402974579</v>
      </c>
      <c r="P83" s="14">
        <v>3588868140</v>
      </c>
    </row>
    <row r="84" spans="1:16" x14ac:dyDescent="0.35">
      <c r="A84" s="13" t="s">
        <v>99</v>
      </c>
      <c r="B84" s="14">
        <v>851594901</v>
      </c>
      <c r="C84" s="14">
        <v>1128788649</v>
      </c>
      <c r="D84" s="14">
        <v>1410797263</v>
      </c>
      <c r="E84" s="14">
        <v>894938941</v>
      </c>
      <c r="F84" s="14">
        <v>1038530018</v>
      </c>
      <c r="G84" s="14">
        <v>8035582040</v>
      </c>
      <c r="H84" s="14">
        <v>11172494305</v>
      </c>
      <c r="I84" s="14">
        <v>14726576588</v>
      </c>
      <c r="J84" s="14">
        <v>9996873604</v>
      </c>
      <c r="K84" s="14">
        <v>10813122979</v>
      </c>
      <c r="L84" s="14">
        <v>18361946623</v>
      </c>
      <c r="M84" s="14">
        <v>27492671897</v>
      </c>
      <c r="N84" s="14">
        <v>35034285652</v>
      </c>
      <c r="O84" s="14">
        <v>27408969732</v>
      </c>
      <c r="P84" s="14">
        <v>27442226152</v>
      </c>
    </row>
    <row r="85" spans="1:16" x14ac:dyDescent="0.35">
      <c r="A85" s="13" t="s">
        <v>100</v>
      </c>
      <c r="B85" s="14">
        <v>3966312</v>
      </c>
      <c r="C85" s="14">
        <v>12576197</v>
      </c>
      <c r="D85" s="14">
        <v>8980826</v>
      </c>
      <c r="E85" s="14">
        <v>2840453</v>
      </c>
      <c r="F85" s="14">
        <v>1450757</v>
      </c>
      <c r="G85" s="14">
        <v>135911571</v>
      </c>
      <c r="H85" s="14">
        <v>479396736</v>
      </c>
      <c r="I85" s="14">
        <v>322912927</v>
      </c>
      <c r="J85" s="14">
        <v>84567265</v>
      </c>
      <c r="K85" s="14">
        <v>53977347</v>
      </c>
      <c r="L85" s="14">
        <v>764529452</v>
      </c>
      <c r="M85" s="14">
        <v>1426307326</v>
      </c>
      <c r="N85" s="14">
        <v>1525455169</v>
      </c>
      <c r="O85" s="14">
        <v>1234619318</v>
      </c>
      <c r="P85" s="14">
        <v>952348753</v>
      </c>
    </row>
    <row r="86" spans="1:16" x14ac:dyDescent="0.35">
      <c r="A86" s="13" t="s">
        <v>101</v>
      </c>
      <c r="B86" s="14">
        <v>18660029</v>
      </c>
      <c r="C86" s="14">
        <v>23925708</v>
      </c>
      <c r="D86" s="14">
        <v>24837822</v>
      </c>
      <c r="E86" s="14">
        <v>20416301</v>
      </c>
      <c r="F86" s="14">
        <v>23334368</v>
      </c>
      <c r="G86" s="14">
        <v>284146319</v>
      </c>
      <c r="H86" s="14">
        <v>409379564</v>
      </c>
      <c r="I86" s="14">
        <v>454250532</v>
      </c>
      <c r="J86" s="14">
        <v>363193500</v>
      </c>
      <c r="K86" s="14">
        <v>366642981</v>
      </c>
      <c r="L86" s="14">
        <v>2158742940</v>
      </c>
      <c r="M86" s="14">
        <v>2289143163</v>
      </c>
      <c r="N86" s="14">
        <v>3071798901</v>
      </c>
      <c r="O86" s="14">
        <v>2628674332</v>
      </c>
      <c r="P86" s="14">
        <v>2156860987</v>
      </c>
    </row>
    <row r="87" spans="1:16" x14ac:dyDescent="0.35">
      <c r="A87" s="13" t="s">
        <v>102</v>
      </c>
      <c r="B87" s="14">
        <v>5439161</v>
      </c>
      <c r="C87" s="14">
        <v>6390078</v>
      </c>
      <c r="D87" s="14">
        <v>5968172</v>
      </c>
      <c r="E87" s="14">
        <v>4263747</v>
      </c>
      <c r="F87" s="14">
        <v>3897050</v>
      </c>
      <c r="G87" s="14">
        <v>50712569</v>
      </c>
      <c r="H87" s="14">
        <v>64325953</v>
      </c>
      <c r="I87" s="14">
        <v>69169170</v>
      </c>
      <c r="J87" s="14">
        <v>51542455</v>
      </c>
      <c r="K87" s="14">
        <v>50938207</v>
      </c>
      <c r="L87" s="14">
        <v>625280378</v>
      </c>
      <c r="M87" s="14">
        <v>1287895856</v>
      </c>
      <c r="N87" s="14">
        <v>1287795889</v>
      </c>
      <c r="O87" s="14">
        <v>882367678</v>
      </c>
      <c r="P87" s="14">
        <v>897650581</v>
      </c>
    </row>
    <row r="88" spans="1:16" x14ac:dyDescent="0.35">
      <c r="A88" s="13" t="s">
        <v>103</v>
      </c>
      <c r="B88" s="14">
        <v>124369913</v>
      </c>
      <c r="C88" s="14">
        <v>122685260</v>
      </c>
      <c r="D88" s="14">
        <v>191268509</v>
      </c>
      <c r="E88" s="14">
        <v>186977525</v>
      </c>
      <c r="F88" s="14">
        <v>193238523</v>
      </c>
      <c r="G88" s="14">
        <v>1303551840</v>
      </c>
      <c r="H88" s="14">
        <v>1348112743</v>
      </c>
      <c r="I88" s="14">
        <v>2256647245</v>
      </c>
      <c r="J88" s="14">
        <v>1997676085</v>
      </c>
      <c r="K88" s="14">
        <v>2033006635</v>
      </c>
      <c r="L88" s="14">
        <v>2196115074</v>
      </c>
      <c r="M88" s="14">
        <v>2312351188</v>
      </c>
      <c r="N88" s="14">
        <v>3875420969</v>
      </c>
      <c r="O88" s="14">
        <v>3609161268</v>
      </c>
      <c r="P88" s="14">
        <v>3645621877</v>
      </c>
    </row>
    <row r="89" spans="1:16" x14ac:dyDescent="0.35">
      <c r="A89" s="13" t="s">
        <v>104</v>
      </c>
      <c r="B89" s="14">
        <v>958947988</v>
      </c>
      <c r="C89" s="14">
        <v>1137284033</v>
      </c>
      <c r="D89" s="14">
        <v>1110636911</v>
      </c>
      <c r="E89" s="14">
        <v>888995228</v>
      </c>
      <c r="F89" s="14">
        <v>941056433</v>
      </c>
      <c r="G89" s="14">
        <v>7134675988</v>
      </c>
      <c r="H89" s="14">
        <v>8336452795</v>
      </c>
      <c r="I89" s="14">
        <v>8478682420</v>
      </c>
      <c r="J89" s="14">
        <v>7328493507</v>
      </c>
      <c r="K89" s="14">
        <v>7625792488</v>
      </c>
      <c r="L89" s="14">
        <v>9919659232</v>
      </c>
      <c r="M89" s="14">
        <v>11784596280</v>
      </c>
      <c r="N89" s="14">
        <v>12059421265</v>
      </c>
      <c r="O89" s="14">
        <v>10640739350</v>
      </c>
      <c r="P89" s="14">
        <v>11058641123</v>
      </c>
    </row>
    <row r="90" spans="1:16" x14ac:dyDescent="0.35">
      <c r="A90" s="13" t="s">
        <v>105</v>
      </c>
      <c r="B90" s="14">
        <v>885292748</v>
      </c>
      <c r="C90" s="14">
        <v>1219278191</v>
      </c>
      <c r="D90" s="14">
        <v>1210109784</v>
      </c>
      <c r="E90" s="14">
        <v>912033359</v>
      </c>
      <c r="F90" s="14">
        <v>1046602689</v>
      </c>
      <c r="G90" s="14">
        <v>6748752946</v>
      </c>
      <c r="H90" s="14">
        <v>8784104108</v>
      </c>
      <c r="I90" s="14">
        <v>9542857232</v>
      </c>
      <c r="J90" s="14">
        <v>7747780758</v>
      </c>
      <c r="K90" s="14">
        <v>8647782782</v>
      </c>
      <c r="L90" s="14">
        <v>11744788106</v>
      </c>
      <c r="M90" s="14">
        <v>14418150979</v>
      </c>
      <c r="N90" s="14">
        <v>16162068333</v>
      </c>
      <c r="O90" s="14">
        <v>14330408098</v>
      </c>
      <c r="P90" s="14">
        <v>15377787565</v>
      </c>
    </row>
    <row r="91" spans="1:16" x14ac:dyDescent="0.35">
      <c r="A91" s="13" t="s">
        <v>106</v>
      </c>
      <c r="B91" s="14">
        <v>7664887867</v>
      </c>
      <c r="C91" s="14">
        <v>10633645742</v>
      </c>
      <c r="D91" s="14">
        <v>10593079382</v>
      </c>
      <c r="E91" s="14">
        <v>8850492656</v>
      </c>
      <c r="F91" s="14">
        <v>9242610056</v>
      </c>
      <c r="G91" s="14">
        <v>77028247757</v>
      </c>
      <c r="H91" s="14">
        <v>94777370015</v>
      </c>
      <c r="I91" s="14">
        <v>99630693740</v>
      </c>
      <c r="J91" s="14">
        <v>92031347580</v>
      </c>
      <c r="K91" s="14">
        <v>97238813447</v>
      </c>
      <c r="L91" s="14">
        <v>352391533132</v>
      </c>
      <c r="M91" s="14">
        <v>415610853054</v>
      </c>
      <c r="N91" s="14">
        <v>460070286110</v>
      </c>
      <c r="O91" s="14">
        <v>449372772904</v>
      </c>
      <c r="P91" s="14">
        <v>521111075600</v>
      </c>
    </row>
    <row r="92" spans="1:16" x14ac:dyDescent="0.35">
      <c r="A92" s="13" t="s">
        <v>107</v>
      </c>
      <c r="B92" s="14">
        <v>8896365656</v>
      </c>
      <c r="C92" s="14">
        <v>11707019296</v>
      </c>
      <c r="D92" s="14">
        <v>11801920953</v>
      </c>
      <c r="E92" s="14">
        <v>10063076387</v>
      </c>
      <c r="F92" s="14">
        <v>10534310514</v>
      </c>
      <c r="G92" s="14">
        <v>83275159401</v>
      </c>
      <c r="H92" s="14">
        <v>108182238155</v>
      </c>
      <c r="I92" s="14">
        <v>118964325897</v>
      </c>
      <c r="J92" s="14">
        <v>113135782590</v>
      </c>
      <c r="K92" s="14">
        <v>123610689147</v>
      </c>
      <c r="L92" s="14">
        <v>335940089058</v>
      </c>
      <c r="M92" s="14">
        <v>405227871790</v>
      </c>
      <c r="N92" s="14">
        <v>464831135823</v>
      </c>
      <c r="O92" s="14">
        <v>455159226530</v>
      </c>
      <c r="P92" s="14">
        <v>477576086877</v>
      </c>
    </row>
    <row r="93" spans="1:16" x14ac:dyDescent="0.35">
      <c r="A93" s="13" t="s">
        <v>108</v>
      </c>
      <c r="B93" s="14">
        <v>36272755</v>
      </c>
      <c r="C93" s="14">
        <v>47424336</v>
      </c>
      <c r="D93" s="14">
        <v>55526471</v>
      </c>
      <c r="E93" s="14">
        <v>50021023</v>
      </c>
      <c r="F93" s="14">
        <v>59771200</v>
      </c>
      <c r="G93" s="14">
        <v>421387847</v>
      </c>
      <c r="H93" s="14">
        <v>473741280</v>
      </c>
      <c r="I93" s="14">
        <v>473256767</v>
      </c>
      <c r="J93" s="14">
        <v>485180794</v>
      </c>
      <c r="K93" s="14">
        <v>548313973</v>
      </c>
      <c r="L93" s="14">
        <v>1418654118</v>
      </c>
      <c r="M93" s="14">
        <v>2048599978</v>
      </c>
      <c r="N93" s="14">
        <v>3039694586</v>
      </c>
      <c r="O93" s="14">
        <v>2853303349</v>
      </c>
      <c r="P93" s="14">
        <v>2450051362</v>
      </c>
    </row>
    <row r="94" spans="1:16" x14ac:dyDescent="0.35">
      <c r="A94" s="13" t="s">
        <v>109</v>
      </c>
      <c r="B94" s="14">
        <v>4917783231</v>
      </c>
      <c r="C94" s="14">
        <v>6700499852</v>
      </c>
      <c r="D94" s="14">
        <v>7233255298</v>
      </c>
      <c r="E94" s="14">
        <v>7268770035</v>
      </c>
      <c r="F94" s="14">
        <v>7722685014</v>
      </c>
      <c r="G94" s="14">
        <v>107071856379</v>
      </c>
      <c r="H94" s="14">
        <v>125647930255</v>
      </c>
      <c r="I94" s="14">
        <v>144427528647</v>
      </c>
      <c r="J94" s="14">
        <v>163501037424</v>
      </c>
      <c r="K94" s="14">
        <v>164258256916</v>
      </c>
      <c r="L94" s="14">
        <v>249031503438</v>
      </c>
      <c r="M94" s="14">
        <v>276011235976</v>
      </c>
      <c r="N94" s="14">
        <v>321786358196</v>
      </c>
      <c r="O94" s="14">
        <v>375262544468</v>
      </c>
      <c r="P94" s="14">
        <v>385568513369</v>
      </c>
    </row>
    <row r="95" spans="1:16" x14ac:dyDescent="0.35">
      <c r="A95" s="13" t="s">
        <v>110</v>
      </c>
      <c r="B95" s="14">
        <v>77980975</v>
      </c>
      <c r="C95" s="14">
        <v>60373458</v>
      </c>
      <c r="D95" s="14">
        <v>92429776</v>
      </c>
      <c r="E95" s="14">
        <v>134761254</v>
      </c>
      <c r="F95" s="14">
        <v>115600931</v>
      </c>
      <c r="G95" s="14">
        <v>396825910</v>
      </c>
      <c r="H95" s="14">
        <v>298064212</v>
      </c>
      <c r="I95" s="14">
        <v>556853707</v>
      </c>
      <c r="J95" s="14">
        <v>585208149</v>
      </c>
      <c r="K95" s="14">
        <v>516337359</v>
      </c>
      <c r="L95" s="14">
        <v>27888377657</v>
      </c>
      <c r="M95" s="14">
        <v>25274854433</v>
      </c>
      <c r="N95" s="14">
        <v>26792744743</v>
      </c>
      <c r="O95" s="14">
        <v>29840160188</v>
      </c>
      <c r="P95" s="14">
        <v>35424231563</v>
      </c>
    </row>
    <row r="96" spans="1:16" x14ac:dyDescent="0.35">
      <c r="A96" s="13" t="s">
        <v>111</v>
      </c>
      <c r="B96" s="14">
        <v>34030289</v>
      </c>
      <c r="C96" s="14">
        <v>55209730</v>
      </c>
      <c r="D96" s="14">
        <v>59041563</v>
      </c>
      <c r="E96" s="14">
        <v>60011546</v>
      </c>
      <c r="F96" s="14">
        <v>59684007</v>
      </c>
      <c r="G96" s="14">
        <v>1454742433</v>
      </c>
      <c r="H96" s="14">
        <v>1745338939</v>
      </c>
      <c r="I96" s="14">
        <v>2161386287</v>
      </c>
      <c r="J96" s="14">
        <v>2645976827</v>
      </c>
      <c r="K96" s="14">
        <v>2183219891</v>
      </c>
      <c r="L96" s="14">
        <v>2215721110</v>
      </c>
      <c r="M96" s="14">
        <v>3101306456</v>
      </c>
      <c r="N96" s="14">
        <v>4114691560</v>
      </c>
      <c r="O96" s="14">
        <v>4315026387</v>
      </c>
      <c r="P96" s="14">
        <v>3737640972</v>
      </c>
    </row>
    <row r="97" spans="1:16" x14ac:dyDescent="0.35">
      <c r="A97" s="13" t="s">
        <v>112</v>
      </c>
      <c r="B97" s="14">
        <v>1104783382</v>
      </c>
      <c r="C97" s="14">
        <v>1409884843</v>
      </c>
      <c r="D97" s="14">
        <v>1408182637</v>
      </c>
      <c r="E97" s="14">
        <v>1216649989</v>
      </c>
      <c r="F97" s="14">
        <v>1263420309</v>
      </c>
      <c r="G97" s="14">
        <v>11925752849</v>
      </c>
      <c r="H97" s="14">
        <v>15487937225</v>
      </c>
      <c r="I97" s="14">
        <v>15948496471</v>
      </c>
      <c r="J97" s="14">
        <v>14499040122</v>
      </c>
      <c r="K97" s="14">
        <v>14661031110</v>
      </c>
      <c r="L97" s="14">
        <v>88586328244</v>
      </c>
      <c r="M97" s="14">
        <v>103712472128</v>
      </c>
      <c r="N97" s="14">
        <v>112396947543</v>
      </c>
      <c r="O97" s="14">
        <v>116499347071</v>
      </c>
      <c r="P97" s="14">
        <v>122972031128</v>
      </c>
    </row>
    <row r="98" spans="1:16" x14ac:dyDescent="0.35">
      <c r="A98" s="13" t="s">
        <v>113</v>
      </c>
      <c r="B98" s="14">
        <v>124916967</v>
      </c>
      <c r="C98" s="14">
        <v>178741095</v>
      </c>
      <c r="D98" s="14">
        <v>203300059</v>
      </c>
      <c r="E98" s="14">
        <v>194230172</v>
      </c>
      <c r="F98" s="14">
        <v>196975378</v>
      </c>
      <c r="G98" s="14">
        <v>3156890745</v>
      </c>
      <c r="H98" s="14">
        <v>4803161481</v>
      </c>
      <c r="I98" s="14">
        <v>5516709225</v>
      </c>
      <c r="J98" s="14">
        <v>5836305298</v>
      </c>
      <c r="K98" s="14">
        <v>5967502590</v>
      </c>
      <c r="L98" s="14">
        <v>3974783428</v>
      </c>
      <c r="M98" s="14">
        <v>6177903371</v>
      </c>
      <c r="N98" s="14">
        <v>6636151226</v>
      </c>
      <c r="O98" s="14">
        <v>6947338860</v>
      </c>
      <c r="P98" s="14">
        <v>7580272836</v>
      </c>
    </row>
    <row r="99" spans="1:16" x14ac:dyDescent="0.35">
      <c r="A99" s="13" t="s">
        <v>114</v>
      </c>
      <c r="B99" s="14">
        <v>81928961</v>
      </c>
      <c r="C99" s="14">
        <v>93855984</v>
      </c>
      <c r="D99" s="14">
        <v>104181713</v>
      </c>
      <c r="E99" s="14">
        <v>80982054</v>
      </c>
      <c r="F99" s="14">
        <v>87066479</v>
      </c>
      <c r="G99" s="14">
        <v>956914318</v>
      </c>
      <c r="H99" s="14">
        <v>1121660647</v>
      </c>
      <c r="I99" s="14">
        <v>1274911154</v>
      </c>
      <c r="J99" s="14">
        <v>1064483756</v>
      </c>
      <c r="K99" s="14">
        <v>1107353374</v>
      </c>
      <c r="L99" s="14">
        <v>1217273508</v>
      </c>
      <c r="M99" s="14">
        <v>1538110635</v>
      </c>
      <c r="N99" s="14">
        <v>1870691457</v>
      </c>
      <c r="O99" s="14">
        <v>1548993540</v>
      </c>
      <c r="P99" s="14">
        <v>1568590911</v>
      </c>
    </row>
    <row r="100" spans="1:16" x14ac:dyDescent="0.35">
      <c r="A100" s="13" t="s">
        <v>115</v>
      </c>
      <c r="B100" s="14">
        <v>73095509</v>
      </c>
      <c r="C100" s="14">
        <v>104183881</v>
      </c>
      <c r="D100" s="14">
        <v>84613276</v>
      </c>
      <c r="E100" s="14">
        <v>71357067</v>
      </c>
      <c r="F100" s="14">
        <v>70109190</v>
      </c>
      <c r="G100" s="14">
        <v>1870345522</v>
      </c>
      <c r="H100" s="14">
        <v>2701317060</v>
      </c>
      <c r="I100" s="14">
        <v>2283181276</v>
      </c>
      <c r="J100" s="14">
        <v>1966983829</v>
      </c>
      <c r="K100" s="14">
        <v>1875705694</v>
      </c>
      <c r="L100" s="14">
        <v>3783620082</v>
      </c>
      <c r="M100" s="14">
        <v>5404391492</v>
      </c>
      <c r="N100" s="14">
        <v>4622231973</v>
      </c>
      <c r="O100" s="14">
        <v>4295220708</v>
      </c>
      <c r="P100" s="14">
        <v>4366081228</v>
      </c>
    </row>
    <row r="101" spans="1:16" x14ac:dyDescent="0.35">
      <c r="A101" s="13" t="s">
        <v>116</v>
      </c>
      <c r="B101" s="14">
        <v>4533430773</v>
      </c>
      <c r="C101" s="14">
        <v>6008761552</v>
      </c>
      <c r="D101" s="14">
        <v>5351742830</v>
      </c>
      <c r="E101" s="14">
        <v>3660182716</v>
      </c>
      <c r="F101" s="14">
        <v>3741339071</v>
      </c>
      <c r="G101" s="14">
        <v>21987304730</v>
      </c>
      <c r="H101" s="14">
        <v>28502676135</v>
      </c>
      <c r="I101" s="14">
        <v>26241809419</v>
      </c>
      <c r="J101" s="14">
        <v>18689065509</v>
      </c>
      <c r="K101" s="14">
        <v>19389650976</v>
      </c>
      <c r="L101" s="14">
        <v>60061994594</v>
      </c>
      <c r="M101" s="14">
        <v>72697575640</v>
      </c>
      <c r="N101" s="14">
        <v>76749663006</v>
      </c>
      <c r="O101" s="14">
        <v>63769544037</v>
      </c>
      <c r="P101" s="14">
        <v>66981732009</v>
      </c>
    </row>
    <row r="102" spans="1:16" x14ac:dyDescent="0.35">
      <c r="A102" s="13" t="s">
        <v>117</v>
      </c>
      <c r="B102" s="14">
        <v>569537057</v>
      </c>
      <c r="C102" s="14">
        <v>807694927</v>
      </c>
      <c r="D102" s="14">
        <v>636587374</v>
      </c>
      <c r="E102" s="14">
        <v>461849412</v>
      </c>
      <c r="F102" s="14">
        <v>513000833</v>
      </c>
      <c r="G102" s="14">
        <v>7767031400</v>
      </c>
      <c r="H102" s="14">
        <v>11626977096</v>
      </c>
      <c r="I102" s="14">
        <v>9249356372</v>
      </c>
      <c r="J102" s="14">
        <v>6730058989</v>
      </c>
      <c r="K102" s="14">
        <v>7289467160</v>
      </c>
      <c r="L102" s="14">
        <v>34499210133</v>
      </c>
      <c r="M102" s="14">
        <v>48012982934</v>
      </c>
      <c r="N102" s="14">
        <v>51310012385</v>
      </c>
      <c r="O102" s="14">
        <v>42242298670</v>
      </c>
      <c r="P102" s="14">
        <v>41000642382</v>
      </c>
    </row>
    <row r="103" spans="1:16" x14ac:dyDescent="0.35">
      <c r="A103" s="13" t="s">
        <v>118</v>
      </c>
      <c r="B103" s="14">
        <v>319509857</v>
      </c>
      <c r="C103" s="14">
        <v>357206881</v>
      </c>
      <c r="D103" s="14">
        <v>420405523</v>
      </c>
      <c r="E103" s="14">
        <v>357970729</v>
      </c>
      <c r="F103" s="14">
        <v>415953068</v>
      </c>
      <c r="G103" s="14">
        <v>3869012136</v>
      </c>
      <c r="H103" s="14">
        <v>4625348813</v>
      </c>
      <c r="I103" s="14">
        <v>5493771901</v>
      </c>
      <c r="J103" s="14">
        <v>4759478816</v>
      </c>
      <c r="K103" s="14">
        <v>5446481141</v>
      </c>
      <c r="L103" s="14">
        <v>6188157928</v>
      </c>
      <c r="M103" s="14">
        <v>7411266124</v>
      </c>
      <c r="N103" s="14">
        <v>8463263535</v>
      </c>
      <c r="O103" s="14">
        <v>7669920449</v>
      </c>
      <c r="P103" s="14">
        <v>8705818898</v>
      </c>
    </row>
    <row r="104" spans="1:16" x14ac:dyDescent="0.35">
      <c r="A104" s="13" t="s">
        <v>119</v>
      </c>
      <c r="B104" s="14">
        <v>2435217</v>
      </c>
      <c r="C104" s="14">
        <v>5116806</v>
      </c>
      <c r="D104" s="14">
        <v>5473191</v>
      </c>
      <c r="E104" s="14">
        <v>7005077</v>
      </c>
      <c r="F104" s="14">
        <v>5777941</v>
      </c>
      <c r="G104" s="14">
        <v>35507124</v>
      </c>
      <c r="H104" s="14">
        <v>98069906</v>
      </c>
      <c r="I104" s="14">
        <v>91622315</v>
      </c>
      <c r="J104" s="14">
        <v>109279601</v>
      </c>
      <c r="K104" s="14">
        <v>104414367</v>
      </c>
      <c r="L104" s="14">
        <v>5249795387</v>
      </c>
      <c r="M104" s="14">
        <v>8333685442</v>
      </c>
      <c r="N104" s="14">
        <v>10271877441</v>
      </c>
      <c r="O104" s="14">
        <v>10368228716</v>
      </c>
      <c r="P104" s="14">
        <v>8842232873</v>
      </c>
    </row>
    <row r="105" spans="1:16" x14ac:dyDescent="0.35">
      <c r="A105" s="13" t="s">
        <v>120</v>
      </c>
      <c r="B105" s="14">
        <v>16276327</v>
      </c>
      <c r="C105" s="14">
        <v>9766493</v>
      </c>
      <c r="D105" s="14">
        <v>12792046</v>
      </c>
      <c r="E105" s="14">
        <v>9981030</v>
      </c>
      <c r="F105" s="14">
        <v>8258814</v>
      </c>
      <c r="G105" s="14">
        <v>3376611324</v>
      </c>
      <c r="H105" s="14">
        <v>2943971326</v>
      </c>
      <c r="I105" s="14">
        <v>2631950446</v>
      </c>
      <c r="J105" s="14">
        <v>3577378277</v>
      </c>
      <c r="K105" s="14">
        <v>3195652840</v>
      </c>
      <c r="L105" s="14">
        <v>84134235959</v>
      </c>
      <c r="M105" s="14">
        <v>99648490799</v>
      </c>
      <c r="N105" s="14">
        <v>94388360802</v>
      </c>
      <c r="O105" s="14">
        <v>100686524053</v>
      </c>
      <c r="P105" s="14">
        <v>102408065506</v>
      </c>
    </row>
    <row r="106" spans="1:16" x14ac:dyDescent="0.35">
      <c r="A106" s="13" t="s">
        <v>121</v>
      </c>
      <c r="B106">
        <v>0</v>
      </c>
      <c r="C106">
        <v>0</v>
      </c>
      <c r="D106">
        <v>0</v>
      </c>
      <c r="E106">
        <v>0</v>
      </c>
      <c r="F106">
        <v>0</v>
      </c>
      <c r="G106" s="14">
        <v>17477428715</v>
      </c>
      <c r="H106" s="14">
        <v>19758015422</v>
      </c>
      <c r="I106" s="14">
        <v>21669585007</v>
      </c>
      <c r="J106" s="14">
        <v>23379783788</v>
      </c>
      <c r="K106" s="14">
        <v>24457574362</v>
      </c>
      <c r="L106" s="14">
        <v>17477428715</v>
      </c>
      <c r="M106" s="14">
        <v>19758015422</v>
      </c>
      <c r="N106" s="14">
        <v>21669602602</v>
      </c>
      <c r="O106" s="14">
        <v>23379783788</v>
      </c>
      <c r="P106" s="14">
        <v>24457574362</v>
      </c>
    </row>
  </sheetData>
  <mergeCells count="19">
    <mergeCell ref="H6:H7"/>
    <mergeCell ref="I6:I7"/>
    <mergeCell ref="J6:J7"/>
    <mergeCell ref="K6:K7"/>
    <mergeCell ref="L6:L7"/>
    <mergeCell ref="M6:M7"/>
    <mergeCell ref="B4:F4"/>
    <mergeCell ref="G4:K4"/>
    <mergeCell ref="L4:P4"/>
    <mergeCell ref="B5:P5"/>
    <mergeCell ref="B6:B7"/>
    <mergeCell ref="C6:C7"/>
    <mergeCell ref="D6:D7"/>
    <mergeCell ref="E6:E7"/>
    <mergeCell ref="F6:F7"/>
    <mergeCell ref="G6:G7"/>
    <mergeCell ref="N6:N7"/>
    <mergeCell ref="O6:O7"/>
    <mergeCell ref="P6:P7"/>
  </mergeCells>
  <pageMargins left="0.78740157499999996" right="0.78740157499999996" top="0.984251969" bottom="0.984251969" header="0.4921259845" footer="0.492125984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482B9-74FC-45E9-909B-5EEFB9FB6324}">
  <dimension ref="A1:M103"/>
  <sheetViews>
    <sheetView zoomScaleNormal="100" workbookViewId="0">
      <selection activeCell="M5" sqref="M5:M103"/>
    </sheetView>
  </sheetViews>
  <sheetFormatPr baseColWidth="10" defaultRowHeight="14.5" x14ac:dyDescent="0.35"/>
  <cols>
    <col min="2" max="2" width="25" bestFit="1" customWidth="1"/>
    <col min="3" max="3" width="19.453125" bestFit="1" customWidth="1"/>
    <col min="5" max="5" width="25" bestFit="1" customWidth="1"/>
    <col min="6" max="6" width="19.453125" bestFit="1" customWidth="1"/>
    <col min="7" max="7" width="20.1796875" bestFit="1" customWidth="1"/>
    <col min="8" max="8" width="25" bestFit="1" customWidth="1"/>
    <col min="9" max="9" width="19.453125" bestFit="1" customWidth="1"/>
    <col min="10" max="10" width="20.1796875" bestFit="1" customWidth="1"/>
    <col min="11" max="11" width="25" bestFit="1" customWidth="1"/>
    <col min="12" max="12" width="19.453125" bestFit="1" customWidth="1"/>
    <col min="13" max="13" width="20.1796875" bestFit="1" customWidth="1"/>
  </cols>
  <sheetData>
    <row r="1" spans="1:13" x14ac:dyDescent="0.35">
      <c r="A1" s="15" t="s">
        <v>14</v>
      </c>
      <c r="B1" s="75" t="s">
        <v>122</v>
      </c>
      <c r="C1" s="76"/>
      <c r="D1" s="77"/>
      <c r="E1" s="75" t="s">
        <v>123</v>
      </c>
      <c r="F1" s="76"/>
      <c r="G1" s="77"/>
      <c r="H1" s="75" t="s">
        <v>124</v>
      </c>
      <c r="I1" s="76"/>
      <c r="J1" s="77"/>
      <c r="K1" s="78" t="s">
        <v>276</v>
      </c>
      <c r="L1" s="79"/>
      <c r="M1" s="80"/>
    </row>
    <row r="2" spans="1:13" x14ac:dyDescent="0.35">
      <c r="A2" s="15" t="s">
        <v>10</v>
      </c>
      <c r="B2" s="17" t="s">
        <v>13</v>
      </c>
      <c r="C2" s="17" t="s">
        <v>12</v>
      </c>
      <c r="D2" s="17" t="s">
        <v>11</v>
      </c>
      <c r="E2" s="17" t="s">
        <v>13</v>
      </c>
      <c r="F2" s="17" t="s">
        <v>12</v>
      </c>
      <c r="G2" s="17" t="s">
        <v>11</v>
      </c>
      <c r="H2" s="17" t="s">
        <v>13</v>
      </c>
      <c r="I2" s="17" t="s">
        <v>12</v>
      </c>
      <c r="J2" s="17" t="s">
        <v>11</v>
      </c>
      <c r="K2" s="33" t="s">
        <v>13</v>
      </c>
      <c r="L2" s="33" t="s">
        <v>12</v>
      </c>
      <c r="M2" s="33" t="s">
        <v>11</v>
      </c>
    </row>
    <row r="3" spans="1:13" x14ac:dyDescent="0.35">
      <c r="A3" s="15" t="s">
        <v>16</v>
      </c>
      <c r="B3" s="81" t="s">
        <v>21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</row>
    <row r="4" spans="1:13" x14ac:dyDescent="0.35">
      <c r="A4" s="16" t="s">
        <v>22</v>
      </c>
      <c r="B4" s="84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13" x14ac:dyDescent="0.35">
      <c r="A5" s="13" t="s">
        <v>23</v>
      </c>
      <c r="B5" s="14">
        <v>412695719877</v>
      </c>
      <c r="C5" s="14">
        <v>92533598524</v>
      </c>
      <c r="D5" s="14">
        <v>417420894</v>
      </c>
      <c r="E5" s="14">
        <v>438947386145</v>
      </c>
      <c r="F5" s="14">
        <v>273917973871</v>
      </c>
      <c r="G5" s="14">
        <v>46774492843</v>
      </c>
      <c r="H5" s="14">
        <v>505850598583</v>
      </c>
      <c r="I5" s="14">
        <v>50636227865</v>
      </c>
      <c r="J5" s="14">
        <v>1262365318</v>
      </c>
      <c r="K5" s="34">
        <v>605760393292</v>
      </c>
      <c r="L5" s="34">
        <v>200964710688</v>
      </c>
      <c r="M5" s="34">
        <v>7360412104</v>
      </c>
    </row>
    <row r="6" spans="1:13" x14ac:dyDescent="0.35">
      <c r="A6" s="13" t="s">
        <v>24</v>
      </c>
      <c r="B6" s="14">
        <v>2431483276</v>
      </c>
      <c r="C6" s="14">
        <v>670979</v>
      </c>
      <c r="D6" s="14">
        <v>1776</v>
      </c>
      <c r="E6" s="14">
        <v>14926172</v>
      </c>
      <c r="F6" s="14">
        <v>14914360</v>
      </c>
      <c r="G6" s="14">
        <v>1103627</v>
      </c>
      <c r="H6" s="14">
        <v>1311179437</v>
      </c>
      <c r="I6" s="14">
        <v>674410</v>
      </c>
      <c r="J6" s="14">
        <v>1455</v>
      </c>
      <c r="K6" s="34">
        <v>662963334</v>
      </c>
      <c r="L6" s="34">
        <v>1331372</v>
      </c>
      <c r="M6" s="34">
        <v>23966</v>
      </c>
    </row>
    <row r="7" spans="1:13" x14ac:dyDescent="0.35">
      <c r="A7" s="13" t="s">
        <v>25</v>
      </c>
      <c r="B7" s="14">
        <v>3989134608</v>
      </c>
      <c r="C7" s="14">
        <v>607069</v>
      </c>
      <c r="D7" s="14">
        <v>14127</v>
      </c>
      <c r="E7" s="14">
        <v>6639644</v>
      </c>
      <c r="F7" s="14">
        <v>6639644</v>
      </c>
      <c r="G7" s="14">
        <v>1608835</v>
      </c>
      <c r="H7" s="14">
        <v>2073428718</v>
      </c>
      <c r="I7" s="14">
        <v>209872</v>
      </c>
      <c r="J7" s="14">
        <v>1667</v>
      </c>
      <c r="K7" s="34">
        <v>620970822</v>
      </c>
      <c r="L7" s="34">
        <v>321897560</v>
      </c>
      <c r="M7" s="34">
        <v>3023489</v>
      </c>
    </row>
    <row r="8" spans="1:13" x14ac:dyDescent="0.35">
      <c r="A8" s="13" t="s">
        <v>26</v>
      </c>
      <c r="B8" s="14">
        <v>3379707894</v>
      </c>
      <c r="C8" s="14">
        <v>86087</v>
      </c>
      <c r="D8" s="14">
        <v>1792</v>
      </c>
      <c r="E8" s="14">
        <v>1248279406</v>
      </c>
      <c r="F8" s="14">
        <v>637628205</v>
      </c>
      <c r="G8" s="14">
        <v>156417349</v>
      </c>
      <c r="H8" s="14">
        <v>454637862</v>
      </c>
      <c r="I8">
        <v>0</v>
      </c>
      <c r="J8">
        <v>0</v>
      </c>
      <c r="K8" s="34">
        <v>987754126</v>
      </c>
      <c r="L8" s="34">
        <v>207773402</v>
      </c>
      <c r="M8" s="34">
        <v>9294739</v>
      </c>
    </row>
    <row r="9" spans="1:13" x14ac:dyDescent="0.35">
      <c r="A9" s="13" t="s">
        <v>27</v>
      </c>
      <c r="B9" s="14">
        <v>322448129</v>
      </c>
      <c r="C9" s="14">
        <v>2919422</v>
      </c>
      <c r="D9" s="14">
        <v>236996</v>
      </c>
      <c r="E9" s="14">
        <v>10142248</v>
      </c>
      <c r="F9" s="14">
        <v>10065589</v>
      </c>
      <c r="G9" s="14">
        <v>2504353</v>
      </c>
      <c r="H9" s="14">
        <v>232301053</v>
      </c>
      <c r="I9" s="14">
        <v>7193503</v>
      </c>
      <c r="J9" s="14">
        <v>2190081</v>
      </c>
      <c r="K9" s="34">
        <v>2162309887</v>
      </c>
      <c r="L9" s="34">
        <v>1772708517</v>
      </c>
      <c r="M9" s="34">
        <v>221258881</v>
      </c>
    </row>
    <row r="10" spans="1:13" x14ac:dyDescent="0.35">
      <c r="A10" s="13" t="s">
        <v>28</v>
      </c>
      <c r="B10" s="14">
        <v>170753245</v>
      </c>
      <c r="C10" s="14">
        <v>2336631</v>
      </c>
      <c r="D10" s="14">
        <v>26005</v>
      </c>
      <c r="E10" s="14">
        <v>178283762</v>
      </c>
      <c r="F10" s="14">
        <v>103645482</v>
      </c>
      <c r="G10" s="14">
        <v>25042311</v>
      </c>
      <c r="H10" s="14">
        <v>72669656</v>
      </c>
      <c r="I10" s="14">
        <v>2160</v>
      </c>
      <c r="J10" s="14">
        <v>24</v>
      </c>
      <c r="K10" s="34">
        <v>172247602</v>
      </c>
      <c r="L10" s="34">
        <v>12637788</v>
      </c>
      <c r="M10" s="34">
        <v>141507</v>
      </c>
    </row>
    <row r="11" spans="1:13" x14ac:dyDescent="0.35">
      <c r="A11" s="13" t="s">
        <v>29</v>
      </c>
      <c r="B11" s="14">
        <v>814405488</v>
      </c>
      <c r="C11" s="14">
        <v>868121</v>
      </c>
      <c r="D11" s="14">
        <v>29070</v>
      </c>
      <c r="E11" s="14">
        <v>88730253</v>
      </c>
      <c r="F11" s="14">
        <v>88728246</v>
      </c>
      <c r="G11" s="14">
        <v>5991816</v>
      </c>
      <c r="H11" s="14">
        <v>90395382</v>
      </c>
      <c r="I11" s="14">
        <v>365226</v>
      </c>
      <c r="J11" s="14">
        <v>20658</v>
      </c>
      <c r="K11" s="34">
        <v>269484775</v>
      </c>
      <c r="L11" s="34">
        <v>251828857</v>
      </c>
      <c r="M11" s="34">
        <v>9111972</v>
      </c>
    </row>
    <row r="12" spans="1:13" x14ac:dyDescent="0.35">
      <c r="A12" s="13" t="s">
        <v>30</v>
      </c>
      <c r="B12" s="14">
        <v>3127786615</v>
      </c>
      <c r="C12" s="14">
        <v>6737872</v>
      </c>
      <c r="D12" s="14">
        <v>175496</v>
      </c>
      <c r="E12" s="14">
        <v>385518599</v>
      </c>
      <c r="F12" s="14">
        <v>384818778</v>
      </c>
      <c r="G12" s="14">
        <v>118566309</v>
      </c>
      <c r="H12" s="14">
        <v>9913014268</v>
      </c>
      <c r="I12" s="14">
        <v>2421600</v>
      </c>
      <c r="J12" s="14">
        <v>141302</v>
      </c>
      <c r="K12" s="34">
        <v>459946686</v>
      </c>
      <c r="L12" s="34">
        <v>422178262</v>
      </c>
      <c r="M12" s="34">
        <v>26704670</v>
      </c>
    </row>
    <row r="13" spans="1:13" x14ac:dyDescent="0.35">
      <c r="A13" s="13" t="s">
        <v>31</v>
      </c>
      <c r="B13" s="14">
        <v>554464444</v>
      </c>
      <c r="C13" s="14">
        <v>3069306</v>
      </c>
      <c r="D13" s="14">
        <v>375900</v>
      </c>
      <c r="E13" s="14">
        <v>113608922</v>
      </c>
      <c r="F13" s="14">
        <v>113603357</v>
      </c>
      <c r="G13" s="14">
        <v>19164802</v>
      </c>
      <c r="H13" s="14">
        <v>10761282361</v>
      </c>
      <c r="I13" s="14">
        <v>4526018</v>
      </c>
      <c r="J13" s="14">
        <v>450451</v>
      </c>
      <c r="K13" s="34">
        <v>168121097</v>
      </c>
      <c r="L13" s="34">
        <v>74148108</v>
      </c>
      <c r="M13" s="34">
        <v>4831659</v>
      </c>
    </row>
    <row r="14" spans="1:13" x14ac:dyDescent="0.35">
      <c r="A14" s="13" t="s">
        <v>32</v>
      </c>
      <c r="B14" s="14">
        <v>621760288</v>
      </c>
      <c r="C14" s="14">
        <v>1328679</v>
      </c>
      <c r="D14" s="14">
        <v>75585</v>
      </c>
      <c r="E14" s="14">
        <v>247808833</v>
      </c>
      <c r="F14" s="14">
        <v>247395411</v>
      </c>
      <c r="G14" s="14">
        <v>19617111</v>
      </c>
      <c r="H14" s="14">
        <v>515729885</v>
      </c>
      <c r="I14" s="14">
        <v>360469</v>
      </c>
      <c r="J14" s="14">
        <v>19376</v>
      </c>
      <c r="K14" s="34">
        <v>570306556</v>
      </c>
      <c r="L14" s="34">
        <v>126727369</v>
      </c>
      <c r="M14" s="34">
        <v>1438255</v>
      </c>
    </row>
    <row r="15" spans="1:13" x14ac:dyDescent="0.35">
      <c r="A15" s="13" t="s">
        <v>33</v>
      </c>
      <c r="B15" s="14">
        <v>1293921174</v>
      </c>
      <c r="C15" s="14">
        <v>81342966</v>
      </c>
      <c r="D15" s="14">
        <v>908835</v>
      </c>
      <c r="E15" s="14">
        <v>57795197</v>
      </c>
      <c r="F15" s="14">
        <v>57795197</v>
      </c>
      <c r="G15" s="14">
        <v>1031302</v>
      </c>
      <c r="H15" s="14">
        <v>23180903</v>
      </c>
      <c r="I15" s="14">
        <v>58559</v>
      </c>
      <c r="J15" s="14">
        <v>456</v>
      </c>
      <c r="K15" s="34">
        <v>159684872</v>
      </c>
      <c r="L15" s="34">
        <v>103356467</v>
      </c>
      <c r="M15" s="34">
        <v>1277178</v>
      </c>
    </row>
    <row r="16" spans="1:13" x14ac:dyDescent="0.35">
      <c r="A16" s="13" t="s">
        <v>34</v>
      </c>
      <c r="B16" s="14">
        <v>1080339391</v>
      </c>
      <c r="C16" s="14">
        <v>4465582</v>
      </c>
      <c r="D16" s="14">
        <v>104952</v>
      </c>
      <c r="E16" s="14">
        <v>16381288</v>
      </c>
      <c r="F16" s="14">
        <v>16246258</v>
      </c>
      <c r="G16" s="14">
        <v>4372278</v>
      </c>
      <c r="H16" s="14">
        <v>281436067</v>
      </c>
      <c r="I16" s="14">
        <v>591816</v>
      </c>
      <c r="J16" s="14">
        <v>7247</v>
      </c>
      <c r="K16" s="34">
        <v>504966034</v>
      </c>
      <c r="L16" s="34">
        <v>477261225</v>
      </c>
      <c r="M16" s="34">
        <v>9121614</v>
      </c>
    </row>
    <row r="17" spans="1:13" x14ac:dyDescent="0.35">
      <c r="A17" s="13" t="s">
        <v>35</v>
      </c>
      <c r="B17" s="14">
        <v>818893493</v>
      </c>
      <c r="C17" s="14">
        <v>4255075</v>
      </c>
      <c r="D17" s="14">
        <v>55149</v>
      </c>
      <c r="E17" s="14">
        <v>187201323</v>
      </c>
      <c r="F17" s="14">
        <v>187198730</v>
      </c>
      <c r="G17" s="14">
        <v>45991329</v>
      </c>
      <c r="H17" s="14">
        <v>118585879</v>
      </c>
      <c r="I17" s="14">
        <v>2125682</v>
      </c>
      <c r="J17" s="14">
        <v>2197468</v>
      </c>
      <c r="K17" s="34">
        <v>427649478</v>
      </c>
      <c r="L17" s="34">
        <v>219642422</v>
      </c>
      <c r="M17" s="34">
        <v>490924</v>
      </c>
    </row>
    <row r="18" spans="1:13" x14ac:dyDescent="0.35">
      <c r="A18" s="13" t="s">
        <v>36</v>
      </c>
      <c r="B18" s="14">
        <v>15932987</v>
      </c>
      <c r="C18" s="14">
        <v>86154</v>
      </c>
      <c r="D18" s="14">
        <v>1014</v>
      </c>
      <c r="E18" s="14">
        <v>353740379</v>
      </c>
      <c r="F18" s="14">
        <v>353753261</v>
      </c>
      <c r="G18" s="14">
        <v>27073272</v>
      </c>
      <c r="H18" s="14">
        <v>62996310</v>
      </c>
      <c r="I18" s="14">
        <v>29297</v>
      </c>
      <c r="J18" s="14">
        <v>293</v>
      </c>
      <c r="K18" s="34">
        <v>558241345</v>
      </c>
      <c r="L18" s="34">
        <v>188995228</v>
      </c>
      <c r="M18" s="34">
        <v>2875022</v>
      </c>
    </row>
    <row r="19" spans="1:13" x14ac:dyDescent="0.35">
      <c r="A19" s="13" t="s">
        <v>37</v>
      </c>
      <c r="B19" s="14">
        <v>2715336</v>
      </c>
      <c r="C19">
        <v>0</v>
      </c>
      <c r="D19">
        <v>0</v>
      </c>
      <c r="E19" s="14">
        <v>19489387</v>
      </c>
      <c r="F19" s="14">
        <v>19483254</v>
      </c>
      <c r="G19" s="14">
        <v>3286242</v>
      </c>
      <c r="H19" s="14">
        <v>103244396</v>
      </c>
      <c r="I19">
        <v>0</v>
      </c>
      <c r="J19">
        <v>0</v>
      </c>
      <c r="K19" s="34">
        <v>7942700</v>
      </c>
      <c r="L19" s="34">
        <v>72339</v>
      </c>
      <c r="M19" s="34">
        <v>1957</v>
      </c>
    </row>
    <row r="20" spans="1:13" x14ac:dyDescent="0.35">
      <c r="A20" s="13" t="s">
        <v>38</v>
      </c>
      <c r="B20" s="14">
        <v>5077423933</v>
      </c>
      <c r="C20" s="14">
        <v>1043697003</v>
      </c>
      <c r="D20" s="14">
        <v>67339957</v>
      </c>
      <c r="E20" s="14">
        <v>1254626514</v>
      </c>
      <c r="F20" s="14">
        <v>1254620997</v>
      </c>
      <c r="G20" s="14">
        <v>118102262</v>
      </c>
      <c r="H20" s="14">
        <v>645823485</v>
      </c>
      <c r="I20" s="14">
        <v>29728565</v>
      </c>
      <c r="J20" s="14">
        <v>961103</v>
      </c>
      <c r="K20" s="34">
        <v>3120491707</v>
      </c>
      <c r="L20" s="34">
        <v>3076270078</v>
      </c>
      <c r="M20" s="34">
        <v>47186815</v>
      </c>
    </row>
    <row r="21" spans="1:13" x14ac:dyDescent="0.35">
      <c r="A21" s="13" t="s">
        <v>39</v>
      </c>
      <c r="B21" s="14">
        <v>1287399642</v>
      </c>
      <c r="C21" s="14">
        <v>1734435</v>
      </c>
      <c r="D21" s="14">
        <v>71877</v>
      </c>
      <c r="E21" s="14">
        <v>266324548</v>
      </c>
      <c r="F21" s="14">
        <v>264249646</v>
      </c>
      <c r="G21" s="14">
        <v>71756897</v>
      </c>
      <c r="H21" s="14">
        <v>194518308</v>
      </c>
      <c r="I21" s="14">
        <v>66963</v>
      </c>
      <c r="J21" s="14">
        <v>2029</v>
      </c>
      <c r="K21" s="34">
        <v>441057917</v>
      </c>
      <c r="L21" s="34">
        <v>259281990</v>
      </c>
      <c r="M21" s="34">
        <v>10266101</v>
      </c>
    </row>
    <row r="22" spans="1:13" x14ac:dyDescent="0.35">
      <c r="A22" s="13" t="s">
        <v>40</v>
      </c>
      <c r="B22" s="14">
        <v>1086082854</v>
      </c>
      <c r="C22" s="14">
        <v>45954977</v>
      </c>
      <c r="D22" s="14">
        <v>2388316</v>
      </c>
      <c r="E22" s="14">
        <v>203145217</v>
      </c>
      <c r="F22" s="14">
        <v>203082140</v>
      </c>
      <c r="G22" s="14">
        <v>51068863</v>
      </c>
      <c r="H22" s="14">
        <v>1795863461</v>
      </c>
      <c r="I22" s="14">
        <v>9400488</v>
      </c>
      <c r="J22" s="14">
        <v>102579</v>
      </c>
      <c r="K22" s="34">
        <v>631444747</v>
      </c>
      <c r="L22" s="34">
        <v>623181120</v>
      </c>
      <c r="M22" s="34">
        <v>36042213</v>
      </c>
    </row>
    <row r="23" spans="1:13" x14ac:dyDescent="0.35">
      <c r="A23" s="13" t="s">
        <v>41</v>
      </c>
      <c r="B23" s="14">
        <v>2768668176</v>
      </c>
      <c r="C23" s="14">
        <v>15972320</v>
      </c>
      <c r="D23" s="14">
        <v>1548617</v>
      </c>
      <c r="E23" s="14">
        <v>15413450</v>
      </c>
      <c r="F23" s="14">
        <v>15401746</v>
      </c>
      <c r="G23" s="14">
        <v>2051825</v>
      </c>
      <c r="H23" s="14">
        <v>713140677</v>
      </c>
      <c r="I23" s="14">
        <v>1630483</v>
      </c>
      <c r="J23" s="14">
        <v>67339</v>
      </c>
      <c r="K23" s="34">
        <v>1405129906</v>
      </c>
      <c r="L23" s="34">
        <v>1290581431</v>
      </c>
      <c r="M23" s="34">
        <v>53803576</v>
      </c>
    </row>
    <row r="24" spans="1:13" x14ac:dyDescent="0.35">
      <c r="A24" s="13" t="s">
        <v>42</v>
      </c>
      <c r="B24" s="14">
        <v>6799575017</v>
      </c>
      <c r="C24" s="14">
        <v>21144775</v>
      </c>
      <c r="D24" s="14">
        <v>2718580</v>
      </c>
      <c r="E24" s="14">
        <v>244102440</v>
      </c>
      <c r="F24" s="14">
        <v>244098358</v>
      </c>
      <c r="G24" s="14">
        <v>59057566</v>
      </c>
      <c r="H24" s="14">
        <v>2919002562</v>
      </c>
      <c r="I24" s="14">
        <v>1525253</v>
      </c>
      <c r="J24" s="14">
        <v>70548</v>
      </c>
      <c r="K24" s="34">
        <v>2832349834</v>
      </c>
      <c r="L24" s="34">
        <v>735016136</v>
      </c>
      <c r="M24" s="34">
        <v>83307631</v>
      </c>
    </row>
    <row r="25" spans="1:13" x14ac:dyDescent="0.35">
      <c r="A25" s="13" t="s">
        <v>43</v>
      </c>
      <c r="B25" s="14">
        <v>2922752265</v>
      </c>
      <c r="C25" s="14">
        <v>67132263</v>
      </c>
      <c r="D25" s="14">
        <v>2946399</v>
      </c>
      <c r="E25" s="14">
        <v>878171505</v>
      </c>
      <c r="F25" s="14">
        <v>874860227</v>
      </c>
      <c r="G25" s="14">
        <v>262761743</v>
      </c>
      <c r="H25" s="14">
        <v>2301115344</v>
      </c>
      <c r="I25" s="14">
        <v>76810729</v>
      </c>
      <c r="J25" s="14">
        <v>95781422</v>
      </c>
      <c r="K25" s="34">
        <v>2182484283</v>
      </c>
      <c r="L25" s="34">
        <v>2093054232</v>
      </c>
      <c r="M25" s="34">
        <v>130605042</v>
      </c>
    </row>
    <row r="26" spans="1:13" x14ac:dyDescent="0.35">
      <c r="A26" s="13" t="s">
        <v>44</v>
      </c>
      <c r="B26" s="14">
        <v>2177506897</v>
      </c>
      <c r="C26" s="14">
        <v>85937354</v>
      </c>
      <c r="D26" s="14">
        <v>9187678</v>
      </c>
      <c r="E26" s="14">
        <v>836976106</v>
      </c>
      <c r="F26" s="14">
        <v>835988224</v>
      </c>
      <c r="G26" s="14">
        <v>123042077</v>
      </c>
      <c r="H26" s="14">
        <v>1369524910</v>
      </c>
      <c r="I26" s="14">
        <v>26043966</v>
      </c>
      <c r="J26" s="14">
        <v>1782628</v>
      </c>
      <c r="K26" s="34">
        <v>2049714767</v>
      </c>
      <c r="L26" s="34">
        <v>1839084534</v>
      </c>
      <c r="M26" s="34">
        <v>157976177</v>
      </c>
    </row>
    <row r="27" spans="1:13" x14ac:dyDescent="0.35">
      <c r="A27" s="13" t="s">
        <v>45</v>
      </c>
      <c r="B27" s="14">
        <v>1594828194</v>
      </c>
      <c r="C27" s="14">
        <v>31145445</v>
      </c>
      <c r="D27" s="14">
        <v>180737</v>
      </c>
      <c r="E27" s="14">
        <v>91536164</v>
      </c>
      <c r="F27" s="14">
        <v>91110886</v>
      </c>
      <c r="G27" s="14">
        <v>9632122</v>
      </c>
      <c r="H27" s="14">
        <v>12961340106</v>
      </c>
      <c r="I27" s="14">
        <v>1379144</v>
      </c>
      <c r="J27" s="14">
        <v>28095</v>
      </c>
      <c r="K27" s="34">
        <v>11626723348</v>
      </c>
      <c r="L27" s="34">
        <v>6862959885</v>
      </c>
      <c r="M27" s="34">
        <v>77219691</v>
      </c>
    </row>
    <row r="28" spans="1:13" x14ac:dyDescent="0.35">
      <c r="A28" s="13" t="s">
        <v>46</v>
      </c>
      <c r="B28" s="14">
        <v>2245223135</v>
      </c>
      <c r="C28" s="14">
        <v>13234720</v>
      </c>
      <c r="D28" s="14">
        <v>184936</v>
      </c>
      <c r="E28" s="14">
        <v>253635487</v>
      </c>
      <c r="F28" s="14">
        <v>253497053</v>
      </c>
      <c r="G28" s="14">
        <v>63404500</v>
      </c>
      <c r="H28" s="14">
        <v>152808344</v>
      </c>
      <c r="I28" s="14">
        <v>4450</v>
      </c>
      <c r="J28" s="14">
        <v>62</v>
      </c>
      <c r="K28" s="34">
        <v>503514977</v>
      </c>
      <c r="L28" s="34">
        <v>212795027</v>
      </c>
      <c r="M28" s="34">
        <v>3033189</v>
      </c>
    </row>
    <row r="29" spans="1:13" x14ac:dyDescent="0.35">
      <c r="A29" s="13" t="s">
        <v>47</v>
      </c>
      <c r="B29" s="14">
        <v>203324840</v>
      </c>
      <c r="C29" s="14">
        <v>50512182</v>
      </c>
      <c r="D29" s="14">
        <v>4429346</v>
      </c>
      <c r="E29" s="14">
        <v>106764973</v>
      </c>
      <c r="F29" s="14">
        <v>95893854</v>
      </c>
      <c r="G29" s="14">
        <v>28835972</v>
      </c>
      <c r="H29" s="14">
        <v>127415727</v>
      </c>
      <c r="I29" s="14">
        <v>31546253</v>
      </c>
      <c r="J29" s="14">
        <v>16025185</v>
      </c>
      <c r="K29" s="34">
        <v>303964450</v>
      </c>
      <c r="L29" s="34">
        <v>263428223</v>
      </c>
      <c r="M29" s="34">
        <v>13876924</v>
      </c>
    </row>
    <row r="30" spans="1:13" x14ac:dyDescent="0.35">
      <c r="A30" s="13" t="s">
        <v>48</v>
      </c>
      <c r="B30" s="14">
        <v>1288743808</v>
      </c>
      <c r="C30" s="14">
        <v>82943</v>
      </c>
      <c r="D30" s="14">
        <v>2426</v>
      </c>
      <c r="E30" s="14">
        <v>306863944</v>
      </c>
      <c r="F30" s="14">
        <v>66382456</v>
      </c>
      <c r="G30" s="14">
        <v>10255714</v>
      </c>
      <c r="H30" s="14">
        <v>505067536</v>
      </c>
      <c r="I30" s="14">
        <v>104625</v>
      </c>
      <c r="J30" s="14">
        <v>2936</v>
      </c>
      <c r="K30" s="34">
        <v>531488895</v>
      </c>
      <c r="L30" s="34">
        <v>3390138</v>
      </c>
      <c r="M30" s="34">
        <v>101219</v>
      </c>
    </row>
    <row r="31" spans="1:13" x14ac:dyDescent="0.35">
      <c r="A31" s="13" t="s">
        <v>49</v>
      </c>
      <c r="B31" s="14">
        <v>608113401</v>
      </c>
      <c r="C31" s="14">
        <v>4297250</v>
      </c>
      <c r="D31">
        <v>0</v>
      </c>
      <c r="E31" s="14">
        <v>67045165</v>
      </c>
      <c r="F31" s="14">
        <v>35660215</v>
      </c>
      <c r="G31" s="14">
        <v>6924506</v>
      </c>
      <c r="H31" s="14">
        <v>147877995</v>
      </c>
      <c r="I31">
        <v>0</v>
      </c>
      <c r="J31">
        <v>0</v>
      </c>
      <c r="K31" s="34">
        <v>52037251</v>
      </c>
      <c r="L31" s="34">
        <v>14264256</v>
      </c>
      <c r="M31" s="34">
        <v>157570</v>
      </c>
    </row>
    <row r="32" spans="1:13" x14ac:dyDescent="0.35">
      <c r="A32" s="13" t="s">
        <v>50</v>
      </c>
      <c r="B32" s="14">
        <v>124873834374</v>
      </c>
      <c r="C32" s="14">
        <v>79388351217</v>
      </c>
      <c r="D32" s="14">
        <v>81545632</v>
      </c>
      <c r="E32" s="14">
        <v>418897561</v>
      </c>
      <c r="F32" s="14">
        <v>417808309</v>
      </c>
      <c r="G32" s="14">
        <v>91565615</v>
      </c>
      <c r="H32" s="14">
        <v>16265568455</v>
      </c>
      <c r="I32" s="14">
        <v>8997362482</v>
      </c>
      <c r="J32" s="14">
        <v>8315323</v>
      </c>
      <c r="K32" s="34">
        <v>11463771469</v>
      </c>
      <c r="L32" s="34">
        <v>11308487801</v>
      </c>
      <c r="M32" s="34">
        <v>50852241</v>
      </c>
    </row>
    <row r="33" spans="1:13" x14ac:dyDescent="0.35">
      <c r="A33" s="13" t="s">
        <v>51</v>
      </c>
      <c r="B33" s="14">
        <v>4330425143</v>
      </c>
      <c r="C33" s="14">
        <v>33139458</v>
      </c>
      <c r="D33" s="14">
        <v>1170705</v>
      </c>
      <c r="E33" s="14">
        <v>1751537527</v>
      </c>
      <c r="F33" s="14">
        <v>1480257501</v>
      </c>
      <c r="G33" s="14">
        <v>247120964</v>
      </c>
      <c r="H33" s="14">
        <v>916470800</v>
      </c>
      <c r="I33" s="14">
        <v>2426862</v>
      </c>
      <c r="J33" s="14">
        <v>66330</v>
      </c>
      <c r="K33" s="34">
        <v>4637450643</v>
      </c>
      <c r="L33" s="34">
        <v>1043863287</v>
      </c>
      <c r="M33" s="34">
        <v>34873029</v>
      </c>
    </row>
    <row r="34" spans="1:13" x14ac:dyDescent="0.35">
      <c r="A34" s="13" t="s">
        <v>52</v>
      </c>
      <c r="B34" s="14">
        <v>3124414936</v>
      </c>
      <c r="C34" s="14">
        <v>46262960</v>
      </c>
      <c r="D34" s="14">
        <v>2612541</v>
      </c>
      <c r="E34" s="14">
        <v>8519224570</v>
      </c>
      <c r="F34" s="14">
        <v>6008334591</v>
      </c>
      <c r="G34" s="14">
        <v>837646628</v>
      </c>
      <c r="H34" s="14">
        <v>651300958</v>
      </c>
      <c r="I34" s="14">
        <v>23980811</v>
      </c>
      <c r="J34" s="14">
        <v>1363297</v>
      </c>
      <c r="K34" s="34">
        <v>35142654093</v>
      </c>
      <c r="L34" s="34">
        <v>4684913858</v>
      </c>
      <c r="M34" s="34">
        <v>241833567</v>
      </c>
    </row>
    <row r="35" spans="1:13" x14ac:dyDescent="0.35">
      <c r="A35" s="13" t="s">
        <v>53</v>
      </c>
      <c r="B35" s="14">
        <v>5331471361</v>
      </c>
      <c r="C35" s="14">
        <v>2685659</v>
      </c>
      <c r="D35" s="14">
        <v>134568</v>
      </c>
      <c r="E35" s="14">
        <v>7762348440</v>
      </c>
      <c r="F35" s="14">
        <v>14654730</v>
      </c>
      <c r="G35" s="14">
        <v>1341245</v>
      </c>
      <c r="H35" s="14">
        <v>1066739004</v>
      </c>
      <c r="I35" s="14">
        <v>34994725</v>
      </c>
      <c r="J35" s="14">
        <v>1749765</v>
      </c>
      <c r="K35" s="34">
        <v>127049514404</v>
      </c>
      <c r="L35" s="34">
        <v>17190860</v>
      </c>
      <c r="M35" s="34">
        <v>902152</v>
      </c>
    </row>
    <row r="36" spans="1:13" x14ac:dyDescent="0.35">
      <c r="A36" s="13" t="s">
        <v>54</v>
      </c>
      <c r="B36" s="14">
        <v>3725073560</v>
      </c>
      <c r="C36">
        <v>0</v>
      </c>
      <c r="D36">
        <v>0</v>
      </c>
      <c r="E36" s="14">
        <v>22594543</v>
      </c>
      <c r="F36" s="14">
        <v>22428004</v>
      </c>
      <c r="G36" s="14">
        <v>5161801</v>
      </c>
      <c r="H36" s="14">
        <v>236455993</v>
      </c>
      <c r="I36">
        <v>0</v>
      </c>
      <c r="J36">
        <v>0</v>
      </c>
      <c r="K36" s="34">
        <v>473337794</v>
      </c>
      <c r="L36">
        <v>0</v>
      </c>
      <c r="M36">
        <v>0</v>
      </c>
    </row>
    <row r="37" spans="1:13" x14ac:dyDescent="0.35">
      <c r="A37" s="13" t="s">
        <v>55</v>
      </c>
      <c r="B37" s="14">
        <v>1090010566</v>
      </c>
      <c r="C37" s="14">
        <v>158162242</v>
      </c>
      <c r="D37" s="14">
        <v>6653669</v>
      </c>
      <c r="E37" s="14">
        <v>322321471</v>
      </c>
      <c r="F37" s="14">
        <v>314076316</v>
      </c>
      <c r="G37" s="14">
        <v>91544974</v>
      </c>
      <c r="H37" s="14">
        <v>426258026</v>
      </c>
      <c r="I37" s="14">
        <v>74774527</v>
      </c>
      <c r="J37" s="14">
        <v>3791277</v>
      </c>
      <c r="K37" s="34">
        <v>1510303255</v>
      </c>
      <c r="L37" s="34">
        <v>1456889824</v>
      </c>
      <c r="M37" s="34">
        <v>59613609</v>
      </c>
    </row>
    <row r="38" spans="1:13" x14ac:dyDescent="0.35">
      <c r="A38" s="13" t="s">
        <v>56</v>
      </c>
      <c r="B38" s="14">
        <v>1851574275</v>
      </c>
      <c r="C38" s="14">
        <v>6462737</v>
      </c>
      <c r="D38" s="14">
        <v>327451</v>
      </c>
      <c r="E38" s="14">
        <v>1224823935</v>
      </c>
      <c r="F38" s="14">
        <v>1179343872</v>
      </c>
      <c r="G38" s="14">
        <v>265413836</v>
      </c>
      <c r="H38" s="14">
        <v>1645683427</v>
      </c>
      <c r="I38" s="14">
        <v>21136245</v>
      </c>
      <c r="J38" s="14">
        <v>1160043</v>
      </c>
      <c r="K38" s="34">
        <v>12424683624</v>
      </c>
      <c r="L38" s="34">
        <v>308984288</v>
      </c>
      <c r="M38" s="34">
        <v>12527586</v>
      </c>
    </row>
    <row r="39" spans="1:13" x14ac:dyDescent="0.35">
      <c r="A39" s="13" t="s">
        <v>57</v>
      </c>
      <c r="B39" s="14">
        <v>1129372864</v>
      </c>
      <c r="C39" s="14">
        <v>16466863</v>
      </c>
      <c r="D39" s="14">
        <v>711817</v>
      </c>
      <c r="E39" s="14">
        <v>724541247</v>
      </c>
      <c r="F39" s="14">
        <v>335377296</v>
      </c>
      <c r="G39" s="14">
        <v>70075417</v>
      </c>
      <c r="H39" s="14">
        <v>1021187244</v>
      </c>
      <c r="I39" s="14">
        <v>8696619</v>
      </c>
      <c r="J39" s="14">
        <v>347510</v>
      </c>
      <c r="K39" s="34">
        <v>1154201266</v>
      </c>
      <c r="L39" s="34">
        <v>505047697</v>
      </c>
      <c r="M39" s="34">
        <v>22766159</v>
      </c>
    </row>
    <row r="40" spans="1:13" x14ac:dyDescent="0.35">
      <c r="A40" s="13" t="s">
        <v>58</v>
      </c>
      <c r="B40" s="14">
        <v>254826818</v>
      </c>
      <c r="C40" s="14">
        <v>2224785</v>
      </c>
      <c r="D40" s="14">
        <v>95185</v>
      </c>
      <c r="E40" s="14">
        <v>398452922</v>
      </c>
      <c r="F40" s="14">
        <v>395515393</v>
      </c>
      <c r="G40" s="14">
        <v>63705942</v>
      </c>
      <c r="H40" s="14">
        <v>127072175</v>
      </c>
      <c r="I40" s="14">
        <v>25086142</v>
      </c>
      <c r="J40" s="14">
        <v>527567</v>
      </c>
      <c r="K40" s="34">
        <v>1676404242</v>
      </c>
      <c r="L40" s="34">
        <v>844653375</v>
      </c>
      <c r="M40" s="34">
        <v>16320561</v>
      </c>
    </row>
    <row r="41" spans="1:13" x14ac:dyDescent="0.35">
      <c r="A41" s="13" t="s">
        <v>59</v>
      </c>
      <c r="B41" s="14">
        <v>212251767</v>
      </c>
      <c r="C41" s="14">
        <v>9089695</v>
      </c>
      <c r="D41" s="14">
        <v>65942</v>
      </c>
      <c r="E41" s="14">
        <v>488710732</v>
      </c>
      <c r="F41" s="14">
        <v>488465762</v>
      </c>
      <c r="G41" s="14">
        <v>26794145</v>
      </c>
      <c r="H41" s="14">
        <v>108349403</v>
      </c>
      <c r="I41" s="14">
        <v>19945661</v>
      </c>
      <c r="J41" s="14">
        <v>43710</v>
      </c>
      <c r="K41" s="34">
        <v>249515678</v>
      </c>
      <c r="L41" s="34">
        <v>149383686</v>
      </c>
      <c r="M41" s="34">
        <v>2316377</v>
      </c>
    </row>
    <row r="42" spans="1:13" x14ac:dyDescent="0.35">
      <c r="A42" s="13" t="s">
        <v>60</v>
      </c>
      <c r="B42" s="14">
        <v>16555104</v>
      </c>
      <c r="C42" s="14">
        <v>148071</v>
      </c>
      <c r="D42" s="14">
        <v>5476</v>
      </c>
      <c r="E42" s="14">
        <v>38906298</v>
      </c>
      <c r="F42" s="14">
        <v>37911926</v>
      </c>
      <c r="G42" s="14">
        <v>9272167</v>
      </c>
      <c r="H42" s="14">
        <v>9466093</v>
      </c>
      <c r="I42" s="14">
        <v>57056</v>
      </c>
      <c r="J42" s="14">
        <v>1311</v>
      </c>
      <c r="K42" s="34">
        <v>336736826</v>
      </c>
      <c r="L42" s="34">
        <v>107829912</v>
      </c>
      <c r="M42" s="34">
        <v>3981836</v>
      </c>
    </row>
    <row r="43" spans="1:13" x14ac:dyDescent="0.35">
      <c r="A43" s="13" t="s">
        <v>61</v>
      </c>
      <c r="B43" s="14">
        <v>2948001544</v>
      </c>
      <c r="C43" s="14">
        <v>59455725</v>
      </c>
      <c r="D43" s="14">
        <v>3145885</v>
      </c>
      <c r="E43" s="14">
        <v>1676198101</v>
      </c>
      <c r="F43" s="14">
        <v>1004606426</v>
      </c>
      <c r="G43" s="14">
        <v>261009893</v>
      </c>
      <c r="H43" s="14">
        <v>1065211154</v>
      </c>
      <c r="I43" s="14">
        <v>158374728</v>
      </c>
      <c r="J43" s="14">
        <v>8584257</v>
      </c>
      <c r="K43" s="34">
        <v>7738752623</v>
      </c>
      <c r="L43" s="34">
        <v>3687268020</v>
      </c>
      <c r="M43" s="34">
        <v>190918531</v>
      </c>
    </row>
    <row r="44" spans="1:13" x14ac:dyDescent="0.35">
      <c r="A44" s="13" t="s">
        <v>62</v>
      </c>
      <c r="B44" s="14">
        <v>14036837085</v>
      </c>
      <c r="C44" s="14">
        <v>464736963</v>
      </c>
      <c r="D44" s="14">
        <v>22553300</v>
      </c>
      <c r="E44" s="14">
        <v>19290918758</v>
      </c>
      <c r="F44" s="14">
        <v>18251368958</v>
      </c>
      <c r="G44" s="14">
        <v>2627795197</v>
      </c>
      <c r="H44" s="14">
        <v>8114014349</v>
      </c>
      <c r="I44" s="14">
        <v>845201750</v>
      </c>
      <c r="J44" s="14">
        <v>40007394</v>
      </c>
      <c r="K44" s="34">
        <v>9696359365</v>
      </c>
      <c r="L44" s="34">
        <v>8830374549</v>
      </c>
      <c r="M44" s="34">
        <v>452916651</v>
      </c>
    </row>
    <row r="45" spans="1:13" x14ac:dyDescent="0.35">
      <c r="A45" s="13" t="s">
        <v>63</v>
      </c>
      <c r="B45" s="14">
        <v>3120150099</v>
      </c>
      <c r="C45" s="14">
        <v>65213859</v>
      </c>
      <c r="D45" s="14">
        <v>1878410</v>
      </c>
      <c r="E45" s="14">
        <v>2558566519</v>
      </c>
      <c r="F45" s="14">
        <v>2543788787</v>
      </c>
      <c r="G45" s="14">
        <v>542839747</v>
      </c>
      <c r="H45" s="14">
        <v>4646913219</v>
      </c>
      <c r="I45" s="14">
        <v>224547499</v>
      </c>
      <c r="J45" s="14">
        <v>6116701</v>
      </c>
      <c r="K45" s="34">
        <v>4488523305</v>
      </c>
      <c r="L45" s="34">
        <v>3507730979</v>
      </c>
      <c r="M45" s="34">
        <v>123291609</v>
      </c>
    </row>
    <row r="46" spans="1:13" x14ac:dyDescent="0.35">
      <c r="A46" s="13" t="s">
        <v>64</v>
      </c>
      <c r="B46" s="14">
        <v>7226134</v>
      </c>
      <c r="C46" s="14">
        <v>269834</v>
      </c>
      <c r="D46" s="14">
        <v>7966</v>
      </c>
      <c r="E46" s="14">
        <v>3587672</v>
      </c>
      <c r="F46" s="14">
        <v>3583155</v>
      </c>
      <c r="G46" s="14">
        <v>861561</v>
      </c>
      <c r="H46" s="14">
        <v>67041208</v>
      </c>
      <c r="I46" s="14">
        <v>2281572</v>
      </c>
      <c r="J46" s="14">
        <v>72634</v>
      </c>
      <c r="K46" s="34">
        <v>219789471</v>
      </c>
      <c r="L46" s="34">
        <v>187542019</v>
      </c>
      <c r="M46" s="34">
        <v>5274870</v>
      </c>
    </row>
    <row r="47" spans="1:13" x14ac:dyDescent="0.35">
      <c r="A47" s="13" t="s">
        <v>65</v>
      </c>
      <c r="B47" s="14">
        <v>101351093</v>
      </c>
      <c r="C47" s="14">
        <v>7323519</v>
      </c>
      <c r="D47" s="14">
        <v>869692</v>
      </c>
      <c r="E47" s="14">
        <v>2993150760</v>
      </c>
      <c r="F47" s="14">
        <v>2938110914</v>
      </c>
      <c r="G47" s="14">
        <v>1090651369</v>
      </c>
      <c r="H47" s="14">
        <v>287599584</v>
      </c>
      <c r="I47" s="14">
        <v>18707795</v>
      </c>
      <c r="J47" s="14">
        <v>2374029</v>
      </c>
      <c r="K47" s="34">
        <v>3394616396</v>
      </c>
      <c r="L47" s="34">
        <v>3493260507</v>
      </c>
      <c r="M47" s="34">
        <v>325916017</v>
      </c>
    </row>
    <row r="48" spans="1:13" x14ac:dyDescent="0.35">
      <c r="A48" s="13" t="s">
        <v>66</v>
      </c>
      <c r="B48" s="14">
        <v>21242870</v>
      </c>
      <c r="C48" s="14">
        <v>135904</v>
      </c>
      <c r="D48" s="14">
        <v>5598</v>
      </c>
      <c r="E48" s="14">
        <v>15504349</v>
      </c>
      <c r="F48" s="14">
        <v>15522802</v>
      </c>
      <c r="G48" s="14">
        <v>3903340</v>
      </c>
      <c r="H48" s="14">
        <v>111672</v>
      </c>
      <c r="I48" s="14">
        <v>39087</v>
      </c>
      <c r="J48" s="14">
        <v>1828</v>
      </c>
      <c r="K48" s="34">
        <v>53641175</v>
      </c>
      <c r="L48" s="34">
        <v>41547315</v>
      </c>
      <c r="M48" s="34">
        <v>1606084</v>
      </c>
    </row>
    <row r="49" spans="1:13" x14ac:dyDescent="0.35">
      <c r="A49" s="13" t="s">
        <v>67</v>
      </c>
      <c r="B49" s="14">
        <v>11118421326</v>
      </c>
      <c r="C49" s="14">
        <v>25588116</v>
      </c>
      <c r="D49" s="14">
        <v>1126664</v>
      </c>
      <c r="E49" s="14">
        <v>1944566541</v>
      </c>
      <c r="F49" s="14">
        <v>1922487671</v>
      </c>
      <c r="G49" s="14">
        <v>357306219</v>
      </c>
      <c r="H49" s="14">
        <v>689465030</v>
      </c>
      <c r="I49" s="14">
        <v>13406988</v>
      </c>
      <c r="J49" s="14">
        <v>700664</v>
      </c>
      <c r="K49" s="34">
        <v>2650528380</v>
      </c>
      <c r="L49" s="34">
        <v>621032748</v>
      </c>
      <c r="M49" s="34">
        <v>26960575</v>
      </c>
    </row>
    <row r="50" spans="1:13" x14ac:dyDescent="0.35">
      <c r="A50" s="13" t="s">
        <v>68</v>
      </c>
      <c r="B50" s="14">
        <v>1129385</v>
      </c>
      <c r="C50">
        <v>0</v>
      </c>
      <c r="D50">
        <v>0</v>
      </c>
      <c r="E50" s="14">
        <v>17726053</v>
      </c>
      <c r="F50" s="14">
        <v>16683994</v>
      </c>
      <c r="G50" s="14">
        <v>4206964</v>
      </c>
      <c r="H50" s="14">
        <v>1311164</v>
      </c>
      <c r="I50">
        <v>0</v>
      </c>
      <c r="J50">
        <v>0</v>
      </c>
      <c r="K50" s="34">
        <v>254665579</v>
      </c>
      <c r="L50" s="34">
        <v>323227</v>
      </c>
      <c r="M50" s="34">
        <v>45259</v>
      </c>
    </row>
    <row r="51" spans="1:13" x14ac:dyDescent="0.35">
      <c r="A51" s="13" t="s">
        <v>69</v>
      </c>
      <c r="B51" s="14">
        <v>1784351</v>
      </c>
      <c r="C51" s="14">
        <v>22309</v>
      </c>
      <c r="D51" s="14">
        <v>521</v>
      </c>
      <c r="E51" s="14">
        <v>148761692</v>
      </c>
      <c r="F51" s="14">
        <v>147489684</v>
      </c>
      <c r="G51" s="14">
        <v>42258882</v>
      </c>
      <c r="H51" s="14">
        <v>45597968</v>
      </c>
      <c r="I51" s="14">
        <v>2289015</v>
      </c>
      <c r="J51" s="14">
        <v>142485</v>
      </c>
      <c r="K51" s="34">
        <v>14255774</v>
      </c>
      <c r="L51" s="34">
        <v>14215541</v>
      </c>
      <c r="M51" s="34">
        <v>1392629</v>
      </c>
    </row>
    <row r="52" spans="1:13" x14ac:dyDescent="0.35">
      <c r="A52" s="13" t="s">
        <v>70</v>
      </c>
      <c r="B52" s="14">
        <v>2087902126</v>
      </c>
      <c r="C52">
        <v>0</v>
      </c>
      <c r="D52">
        <v>0</v>
      </c>
      <c r="E52" s="14">
        <v>917876</v>
      </c>
      <c r="F52" s="14">
        <v>917876</v>
      </c>
      <c r="G52" s="14">
        <v>168117</v>
      </c>
      <c r="H52" s="14">
        <v>9488415</v>
      </c>
      <c r="I52">
        <v>0</v>
      </c>
      <c r="J52">
        <v>0</v>
      </c>
      <c r="K52" s="34">
        <v>402183218</v>
      </c>
      <c r="L52">
        <v>0</v>
      </c>
      <c r="M52">
        <v>0</v>
      </c>
    </row>
    <row r="53" spans="1:13" x14ac:dyDescent="0.35">
      <c r="A53" s="13" t="s">
        <v>71</v>
      </c>
      <c r="B53" s="14">
        <v>6694660705</v>
      </c>
      <c r="C53">
        <v>0</v>
      </c>
      <c r="D53">
        <v>0</v>
      </c>
      <c r="E53" s="14">
        <v>2710168795</v>
      </c>
      <c r="F53" s="14">
        <v>2535139721</v>
      </c>
      <c r="G53" s="14">
        <v>538214154</v>
      </c>
      <c r="H53" s="14">
        <v>1657644489</v>
      </c>
      <c r="I53">
        <v>0</v>
      </c>
      <c r="J53">
        <v>0</v>
      </c>
      <c r="K53" s="34">
        <v>3815933029</v>
      </c>
      <c r="L53">
        <v>0</v>
      </c>
      <c r="M53">
        <v>0</v>
      </c>
    </row>
    <row r="54" spans="1:13" x14ac:dyDescent="0.35">
      <c r="A54" s="13" t="s">
        <v>72</v>
      </c>
      <c r="B54" s="14">
        <v>667500122</v>
      </c>
      <c r="C54">
        <v>0</v>
      </c>
      <c r="D54">
        <v>0</v>
      </c>
      <c r="E54" s="14">
        <v>2186712115</v>
      </c>
      <c r="F54" s="14">
        <v>1062495853</v>
      </c>
      <c r="G54" s="14">
        <v>79442938</v>
      </c>
      <c r="H54" s="14">
        <v>506342228</v>
      </c>
      <c r="I54">
        <v>0</v>
      </c>
      <c r="J54">
        <v>0</v>
      </c>
      <c r="K54" s="34">
        <v>641284153</v>
      </c>
      <c r="L54">
        <v>0</v>
      </c>
      <c r="M54">
        <v>0</v>
      </c>
    </row>
    <row r="55" spans="1:13" x14ac:dyDescent="0.35">
      <c r="A55" s="13" t="s">
        <v>73</v>
      </c>
      <c r="B55" s="14">
        <v>69757</v>
      </c>
      <c r="C55" s="14">
        <v>2595</v>
      </c>
      <c r="D55" s="14">
        <v>45</v>
      </c>
      <c r="E55" s="14">
        <v>14080250</v>
      </c>
      <c r="F55" s="14">
        <v>11031814</v>
      </c>
      <c r="G55" s="14">
        <v>1937873</v>
      </c>
      <c r="H55" s="14">
        <v>1202799</v>
      </c>
      <c r="I55">
        <v>0</v>
      </c>
      <c r="J55">
        <v>0</v>
      </c>
      <c r="K55" s="34">
        <v>12716693</v>
      </c>
      <c r="L55" s="34">
        <v>3284098</v>
      </c>
      <c r="M55" s="34">
        <v>81915</v>
      </c>
    </row>
    <row r="56" spans="1:13" x14ac:dyDescent="0.35">
      <c r="A56" s="13" t="s">
        <v>74</v>
      </c>
      <c r="B56" s="14">
        <v>16906337</v>
      </c>
      <c r="C56" s="14">
        <v>333564</v>
      </c>
      <c r="D56" s="14">
        <v>43986</v>
      </c>
      <c r="E56" s="14">
        <v>3536159</v>
      </c>
      <c r="F56" s="14">
        <v>3536159</v>
      </c>
      <c r="G56" s="14">
        <v>1029187</v>
      </c>
      <c r="H56" s="14">
        <v>27083559</v>
      </c>
      <c r="I56" s="14">
        <v>841743</v>
      </c>
      <c r="J56" s="14">
        <v>149505</v>
      </c>
      <c r="K56" s="34">
        <v>79496486</v>
      </c>
      <c r="L56" s="34">
        <v>67361717</v>
      </c>
      <c r="M56" s="34">
        <v>7158039</v>
      </c>
    </row>
    <row r="57" spans="1:13" x14ac:dyDescent="0.35">
      <c r="A57" s="13" t="s">
        <v>75</v>
      </c>
      <c r="B57" s="14">
        <v>14656847</v>
      </c>
      <c r="C57" s="14">
        <v>131135</v>
      </c>
      <c r="D57" s="14">
        <v>9939</v>
      </c>
      <c r="E57" s="14">
        <v>52978492</v>
      </c>
      <c r="F57" s="14">
        <v>52194365</v>
      </c>
      <c r="G57" s="14">
        <v>15632325</v>
      </c>
      <c r="H57" s="14">
        <v>55230632</v>
      </c>
      <c r="I57" s="14">
        <v>2989353</v>
      </c>
      <c r="J57" s="14">
        <v>272076</v>
      </c>
      <c r="K57" s="34">
        <v>93596668</v>
      </c>
      <c r="L57" s="34">
        <v>80106381</v>
      </c>
      <c r="M57" s="34">
        <v>6694452</v>
      </c>
    </row>
    <row r="58" spans="1:13" x14ac:dyDescent="0.35">
      <c r="A58" s="13" t="s">
        <v>76</v>
      </c>
      <c r="B58" s="14">
        <v>1420842</v>
      </c>
      <c r="C58" s="14">
        <v>5412</v>
      </c>
      <c r="D58" s="14">
        <v>332</v>
      </c>
      <c r="E58" s="14">
        <v>13858719</v>
      </c>
      <c r="F58" s="14">
        <v>13860731</v>
      </c>
      <c r="G58" s="14">
        <v>3278801</v>
      </c>
      <c r="H58" s="14">
        <v>818058</v>
      </c>
      <c r="I58">
        <v>0</v>
      </c>
      <c r="J58">
        <v>0</v>
      </c>
      <c r="K58" s="34">
        <v>79106865</v>
      </c>
      <c r="L58" s="34">
        <v>3324745</v>
      </c>
      <c r="M58" s="34">
        <v>388808</v>
      </c>
    </row>
    <row r="59" spans="1:13" x14ac:dyDescent="0.35">
      <c r="A59" s="13" t="s">
        <v>77</v>
      </c>
      <c r="B59" s="14">
        <v>137707951</v>
      </c>
      <c r="C59" s="14">
        <v>2300710</v>
      </c>
      <c r="D59" s="14">
        <v>243864</v>
      </c>
      <c r="E59" s="14">
        <v>251048078</v>
      </c>
      <c r="F59" s="14">
        <v>250812391</v>
      </c>
      <c r="G59" s="14">
        <v>73780856</v>
      </c>
      <c r="H59" s="14">
        <v>85891256</v>
      </c>
      <c r="I59" s="14">
        <v>9650197</v>
      </c>
      <c r="J59" s="14">
        <v>996503</v>
      </c>
      <c r="K59" s="34">
        <v>270671752</v>
      </c>
      <c r="L59" s="34">
        <v>181256321</v>
      </c>
      <c r="M59" s="34">
        <v>17419294</v>
      </c>
    </row>
    <row r="60" spans="1:13" x14ac:dyDescent="0.35">
      <c r="A60" s="13" t="s">
        <v>78</v>
      </c>
      <c r="B60" s="14">
        <v>54951040</v>
      </c>
      <c r="C60" s="14">
        <v>2939986</v>
      </c>
      <c r="D60" s="14">
        <v>250359</v>
      </c>
      <c r="E60" s="14">
        <v>127529196</v>
      </c>
      <c r="F60" s="14">
        <v>126143692</v>
      </c>
      <c r="G60" s="14">
        <v>33516271</v>
      </c>
      <c r="H60" s="14">
        <v>70458671</v>
      </c>
      <c r="I60" s="14">
        <v>8122327</v>
      </c>
      <c r="J60" s="14">
        <v>853045</v>
      </c>
      <c r="K60" s="34">
        <v>318757947</v>
      </c>
      <c r="L60" s="34">
        <v>296929017</v>
      </c>
      <c r="M60" s="34">
        <v>17872075</v>
      </c>
    </row>
    <row r="61" spans="1:13" x14ac:dyDescent="0.35">
      <c r="A61" s="13" t="s">
        <v>79</v>
      </c>
      <c r="B61" s="14">
        <v>189884569</v>
      </c>
      <c r="C61" s="14">
        <v>11541791</v>
      </c>
      <c r="D61" s="14">
        <v>481773</v>
      </c>
      <c r="E61" s="14">
        <v>623919984</v>
      </c>
      <c r="F61" s="14">
        <v>397375636</v>
      </c>
      <c r="G61" s="14">
        <v>107903915</v>
      </c>
      <c r="H61" s="14">
        <v>190877765</v>
      </c>
      <c r="I61" s="14">
        <v>17898868</v>
      </c>
      <c r="J61" s="14">
        <v>997726</v>
      </c>
      <c r="K61" s="34">
        <v>680264453</v>
      </c>
      <c r="L61" s="34">
        <v>140544216</v>
      </c>
      <c r="M61" s="34">
        <v>7754481</v>
      </c>
    </row>
    <row r="62" spans="1:13" x14ac:dyDescent="0.35">
      <c r="A62" s="13" t="s">
        <v>80</v>
      </c>
      <c r="B62" s="14">
        <v>34257223</v>
      </c>
      <c r="C62" s="14">
        <v>9240224</v>
      </c>
      <c r="D62" s="14">
        <v>556501</v>
      </c>
      <c r="E62" s="14">
        <v>425713322</v>
      </c>
      <c r="F62" s="14">
        <v>422561744</v>
      </c>
      <c r="G62" s="14">
        <v>116757690</v>
      </c>
      <c r="H62" s="14">
        <v>122647529</v>
      </c>
      <c r="I62" s="14">
        <v>33363096</v>
      </c>
      <c r="J62" s="14">
        <v>2198431</v>
      </c>
      <c r="K62" s="34">
        <v>185638867</v>
      </c>
      <c r="L62" s="34">
        <v>128185870</v>
      </c>
      <c r="M62" s="34">
        <v>7257520</v>
      </c>
    </row>
    <row r="63" spans="1:13" x14ac:dyDescent="0.35">
      <c r="A63" s="13" t="s">
        <v>81</v>
      </c>
      <c r="B63" s="14">
        <v>30999519</v>
      </c>
      <c r="C63" s="14">
        <v>8724340</v>
      </c>
      <c r="D63" s="14">
        <v>643652</v>
      </c>
      <c r="E63" s="14">
        <v>232879622</v>
      </c>
      <c r="F63" s="14">
        <v>230134842</v>
      </c>
      <c r="G63" s="14">
        <v>54550860</v>
      </c>
      <c r="H63" s="14">
        <v>75965897</v>
      </c>
      <c r="I63" s="14">
        <v>14951514</v>
      </c>
      <c r="J63" s="14">
        <v>927632</v>
      </c>
      <c r="K63" s="34">
        <v>101678873</v>
      </c>
      <c r="L63" s="34">
        <v>79709947</v>
      </c>
      <c r="M63" s="34">
        <v>7974746</v>
      </c>
    </row>
    <row r="64" spans="1:13" x14ac:dyDescent="0.35">
      <c r="A64" s="13" t="s">
        <v>82</v>
      </c>
      <c r="B64" s="14">
        <v>339268719</v>
      </c>
      <c r="C64" s="14">
        <v>33076423</v>
      </c>
      <c r="D64" s="14">
        <v>1080943</v>
      </c>
      <c r="E64" s="14">
        <v>365515906</v>
      </c>
      <c r="F64" s="14">
        <v>326185947</v>
      </c>
      <c r="G64" s="14">
        <v>84041612</v>
      </c>
      <c r="H64" s="14">
        <v>469467149</v>
      </c>
      <c r="I64" s="14">
        <v>31119440</v>
      </c>
      <c r="J64" s="14">
        <v>1292787</v>
      </c>
      <c r="K64" s="34">
        <v>518441349</v>
      </c>
      <c r="L64" s="34">
        <v>368804001</v>
      </c>
      <c r="M64" s="34">
        <v>16317158</v>
      </c>
    </row>
    <row r="65" spans="1:13" x14ac:dyDescent="0.35">
      <c r="A65" s="13" t="s">
        <v>83</v>
      </c>
      <c r="B65" s="14">
        <v>47279504</v>
      </c>
      <c r="C65" s="14">
        <v>647647</v>
      </c>
      <c r="D65" s="14">
        <v>68268</v>
      </c>
      <c r="E65" s="14">
        <v>222294715</v>
      </c>
      <c r="F65" s="14">
        <v>217422173</v>
      </c>
      <c r="G65" s="14">
        <v>67098329</v>
      </c>
      <c r="H65" s="14">
        <v>49384287</v>
      </c>
      <c r="I65" s="14">
        <v>11678185</v>
      </c>
      <c r="J65" s="14">
        <v>1172349</v>
      </c>
      <c r="K65" s="34">
        <v>103414888</v>
      </c>
      <c r="L65" s="34">
        <v>103490464</v>
      </c>
      <c r="M65" s="34">
        <v>10480796</v>
      </c>
    </row>
    <row r="66" spans="1:13" x14ac:dyDescent="0.35">
      <c r="A66" s="13" t="s">
        <v>84</v>
      </c>
      <c r="B66" s="14">
        <v>121036782</v>
      </c>
      <c r="C66" s="14">
        <v>13402044</v>
      </c>
      <c r="D66" s="14">
        <v>2310506</v>
      </c>
      <c r="E66" s="14">
        <v>9997666869</v>
      </c>
      <c r="F66" s="14">
        <v>9983350981</v>
      </c>
      <c r="G66" s="14">
        <v>2315610866</v>
      </c>
      <c r="H66" s="14">
        <v>976432191</v>
      </c>
      <c r="I66" s="14">
        <v>87775385</v>
      </c>
      <c r="J66" s="14">
        <v>21314579</v>
      </c>
      <c r="K66" s="34">
        <v>1123535136</v>
      </c>
      <c r="L66" s="34">
        <v>1115830115</v>
      </c>
      <c r="M66" s="34">
        <v>176992152</v>
      </c>
    </row>
    <row r="67" spans="1:13" x14ac:dyDescent="0.35">
      <c r="A67" s="13" t="s">
        <v>85</v>
      </c>
      <c r="B67" s="14">
        <v>380304846</v>
      </c>
      <c r="C67" s="14">
        <v>25614449</v>
      </c>
      <c r="D67" s="14">
        <v>3115982</v>
      </c>
      <c r="E67" s="14">
        <v>7319880355</v>
      </c>
      <c r="F67" s="14">
        <v>6876243412</v>
      </c>
      <c r="G67" s="14">
        <v>1443714806</v>
      </c>
      <c r="H67" s="14">
        <v>1784600417</v>
      </c>
      <c r="I67" s="14">
        <v>86614101</v>
      </c>
      <c r="J67" s="14">
        <v>13818324</v>
      </c>
      <c r="K67" s="34">
        <v>2159377462</v>
      </c>
      <c r="L67" s="34">
        <v>2148264752</v>
      </c>
      <c r="M67" s="34">
        <v>294370232</v>
      </c>
    </row>
    <row r="68" spans="1:13" x14ac:dyDescent="0.35">
      <c r="A68" s="13" t="s">
        <v>86</v>
      </c>
      <c r="B68" s="14">
        <v>125718219</v>
      </c>
      <c r="C68" s="14">
        <v>25456139</v>
      </c>
      <c r="D68" s="14">
        <v>1985396</v>
      </c>
      <c r="E68" s="14">
        <v>8640560223</v>
      </c>
      <c r="F68" s="14">
        <v>8378761099</v>
      </c>
      <c r="G68" s="14">
        <v>981007966</v>
      </c>
      <c r="H68" s="14">
        <v>1321416031</v>
      </c>
      <c r="I68" s="14">
        <v>268199835</v>
      </c>
      <c r="J68" s="14">
        <v>24873420</v>
      </c>
      <c r="K68" s="34">
        <v>457656537</v>
      </c>
      <c r="L68" s="34">
        <v>420267639</v>
      </c>
      <c r="M68" s="34">
        <v>31473342</v>
      </c>
    </row>
    <row r="69" spans="1:13" x14ac:dyDescent="0.35">
      <c r="A69" s="13" t="s">
        <v>87</v>
      </c>
      <c r="B69" s="14">
        <v>56619181</v>
      </c>
      <c r="C69" s="14">
        <v>2307416</v>
      </c>
      <c r="D69" s="14">
        <v>344553</v>
      </c>
      <c r="E69" s="14">
        <v>9785060064</v>
      </c>
      <c r="F69" s="14">
        <v>9667231022</v>
      </c>
      <c r="G69" s="14">
        <v>1282245608</v>
      </c>
      <c r="H69" s="14">
        <v>716176247</v>
      </c>
      <c r="I69" s="14">
        <v>33424285</v>
      </c>
      <c r="J69" s="14">
        <v>2320500</v>
      </c>
      <c r="K69" s="34">
        <v>2907307083</v>
      </c>
      <c r="L69" s="34">
        <v>2799914358</v>
      </c>
      <c r="M69" s="34">
        <v>306467877</v>
      </c>
    </row>
    <row r="70" spans="1:13" x14ac:dyDescent="0.35">
      <c r="A70" s="13" t="s">
        <v>88</v>
      </c>
      <c r="B70" s="14">
        <v>26096659</v>
      </c>
      <c r="C70" s="14">
        <v>996073</v>
      </c>
      <c r="D70" s="14">
        <v>73637</v>
      </c>
      <c r="E70" s="14">
        <v>1077307177</v>
      </c>
      <c r="F70" s="14">
        <v>1015828979</v>
      </c>
      <c r="G70" s="14">
        <v>256386818</v>
      </c>
      <c r="H70" s="14">
        <v>485171671</v>
      </c>
      <c r="I70" s="14">
        <v>49012404</v>
      </c>
      <c r="J70" s="14">
        <v>3416108</v>
      </c>
      <c r="K70" s="34">
        <v>151901961</v>
      </c>
      <c r="L70" s="34">
        <v>69905652</v>
      </c>
      <c r="M70" s="34">
        <v>5104071</v>
      </c>
    </row>
    <row r="71" spans="1:13" x14ac:dyDescent="0.35">
      <c r="A71" s="13" t="s">
        <v>89</v>
      </c>
      <c r="B71" s="14">
        <v>2834483</v>
      </c>
      <c r="C71" s="14">
        <v>76429</v>
      </c>
      <c r="D71" s="14">
        <v>4475</v>
      </c>
      <c r="E71" s="14">
        <v>589796041</v>
      </c>
      <c r="F71" s="14">
        <v>416562206</v>
      </c>
      <c r="G71" s="14">
        <v>28266611</v>
      </c>
      <c r="H71" s="14">
        <v>3432343</v>
      </c>
      <c r="I71" s="14">
        <v>23765</v>
      </c>
      <c r="J71" s="14">
        <v>1531</v>
      </c>
      <c r="K71" s="34">
        <v>10613537</v>
      </c>
      <c r="L71" s="34">
        <v>9837969</v>
      </c>
      <c r="M71" s="34">
        <v>561763</v>
      </c>
    </row>
    <row r="72" spans="1:13" x14ac:dyDescent="0.35">
      <c r="A72" s="13" t="s">
        <v>90</v>
      </c>
      <c r="B72" s="14">
        <v>5306546</v>
      </c>
      <c r="C72" s="14">
        <v>73660</v>
      </c>
      <c r="D72" s="14">
        <v>5339</v>
      </c>
      <c r="E72" s="14">
        <v>1883150957</v>
      </c>
      <c r="F72" s="14">
        <v>1237759926</v>
      </c>
      <c r="G72" s="14">
        <v>96111602</v>
      </c>
      <c r="H72" s="14">
        <v>7148215</v>
      </c>
      <c r="I72" s="14">
        <v>66547</v>
      </c>
      <c r="J72" s="14">
        <v>3757</v>
      </c>
      <c r="K72" s="34">
        <v>16184815</v>
      </c>
      <c r="L72" s="34">
        <v>2439883</v>
      </c>
      <c r="M72" s="34">
        <v>206202</v>
      </c>
    </row>
    <row r="73" spans="1:13" x14ac:dyDescent="0.35">
      <c r="A73" s="13" t="s">
        <v>91</v>
      </c>
      <c r="B73" s="14">
        <v>1216438017</v>
      </c>
      <c r="C73" s="14">
        <v>6440684</v>
      </c>
      <c r="D73" s="14">
        <v>230586</v>
      </c>
      <c r="E73" s="14">
        <v>888094160</v>
      </c>
      <c r="F73" s="14">
        <v>873447931</v>
      </c>
      <c r="G73" s="14">
        <v>227434903</v>
      </c>
      <c r="H73" s="14">
        <v>1134589760</v>
      </c>
      <c r="I73" s="14">
        <v>16928865</v>
      </c>
      <c r="J73" s="14">
        <v>660422</v>
      </c>
      <c r="K73" s="34">
        <v>1974879719</v>
      </c>
      <c r="L73" s="34">
        <v>801527414</v>
      </c>
      <c r="M73" s="34">
        <v>28863791</v>
      </c>
    </row>
    <row r="74" spans="1:13" x14ac:dyDescent="0.35">
      <c r="A74" s="13" t="s">
        <v>92</v>
      </c>
      <c r="B74" s="14">
        <v>40290336</v>
      </c>
      <c r="C74" s="14">
        <v>1373390</v>
      </c>
      <c r="D74" s="14">
        <v>93129</v>
      </c>
      <c r="E74" s="14">
        <v>2263270324</v>
      </c>
      <c r="F74" s="14">
        <v>2148676059</v>
      </c>
      <c r="G74" s="14">
        <v>216972080</v>
      </c>
      <c r="H74" s="14">
        <v>1307832410</v>
      </c>
      <c r="I74" s="14">
        <v>7547499</v>
      </c>
      <c r="J74" s="14">
        <v>467182</v>
      </c>
      <c r="K74" s="34">
        <v>1941520983</v>
      </c>
      <c r="L74" s="34">
        <v>1560415657</v>
      </c>
      <c r="M74" s="34">
        <v>125164905</v>
      </c>
    </row>
    <row r="75" spans="1:13" x14ac:dyDescent="0.35">
      <c r="A75" s="13" t="s">
        <v>93</v>
      </c>
      <c r="B75" s="14">
        <v>580661359</v>
      </c>
      <c r="C75" s="14">
        <v>20004825</v>
      </c>
      <c r="D75" s="14">
        <v>925397</v>
      </c>
      <c r="E75" s="14">
        <v>2624724003</v>
      </c>
      <c r="F75" s="14">
        <v>2591460267</v>
      </c>
      <c r="G75" s="14">
        <v>601441081</v>
      </c>
      <c r="H75" s="14">
        <v>1888669185</v>
      </c>
      <c r="I75" s="14">
        <v>79189851</v>
      </c>
      <c r="J75" s="14">
        <v>3691741</v>
      </c>
      <c r="K75" s="34">
        <v>1667200716</v>
      </c>
      <c r="L75" s="34">
        <v>1193709625</v>
      </c>
      <c r="M75" s="34">
        <v>70119392</v>
      </c>
    </row>
    <row r="76" spans="1:13" x14ac:dyDescent="0.35">
      <c r="A76" s="13" t="s">
        <v>94</v>
      </c>
      <c r="B76" s="14">
        <v>10065233565</v>
      </c>
      <c r="C76" s="14">
        <v>41090911</v>
      </c>
      <c r="D76" s="14">
        <v>2023744</v>
      </c>
      <c r="E76" s="14">
        <v>1736685019</v>
      </c>
      <c r="F76" s="14">
        <v>1510153053</v>
      </c>
      <c r="G76" s="14">
        <v>158626087</v>
      </c>
      <c r="H76" s="14">
        <v>5840557116</v>
      </c>
      <c r="I76" s="14">
        <v>38430338</v>
      </c>
      <c r="J76" s="14">
        <v>1831370</v>
      </c>
      <c r="K76" s="34">
        <v>9446688136</v>
      </c>
      <c r="L76" s="34">
        <v>4110788001</v>
      </c>
      <c r="M76" s="34">
        <v>231081479</v>
      </c>
    </row>
    <row r="77" spans="1:13" x14ac:dyDescent="0.35">
      <c r="A77" s="13" t="s">
        <v>95</v>
      </c>
      <c r="B77" s="14">
        <v>7594467728</v>
      </c>
      <c r="C77" s="14">
        <v>683731</v>
      </c>
      <c r="D77" s="14">
        <v>11408</v>
      </c>
      <c r="E77" s="14">
        <v>491964335</v>
      </c>
      <c r="F77" s="14">
        <v>473681723</v>
      </c>
      <c r="G77" s="14">
        <v>96545463</v>
      </c>
      <c r="H77" s="14">
        <v>3183291783</v>
      </c>
      <c r="I77" s="14">
        <v>61675690</v>
      </c>
      <c r="J77" s="14">
        <v>15294258</v>
      </c>
      <c r="K77" s="34">
        <v>5497098464</v>
      </c>
      <c r="L77" s="34">
        <v>656344280</v>
      </c>
      <c r="M77" s="34">
        <v>124231995</v>
      </c>
    </row>
    <row r="78" spans="1:13" x14ac:dyDescent="0.35">
      <c r="A78" s="13" t="s">
        <v>96</v>
      </c>
      <c r="B78" s="14">
        <v>5389136968</v>
      </c>
      <c r="C78" s="14">
        <v>150098398</v>
      </c>
      <c r="D78" s="14">
        <v>5258771</v>
      </c>
      <c r="E78" s="14">
        <v>11983895679</v>
      </c>
      <c r="F78" s="14">
        <v>10970433147</v>
      </c>
      <c r="G78" s="14">
        <v>2115976342</v>
      </c>
      <c r="H78" s="14">
        <v>7266449262</v>
      </c>
      <c r="I78" s="14">
        <v>278174408</v>
      </c>
      <c r="J78" s="14">
        <v>12250459</v>
      </c>
      <c r="K78" s="34">
        <v>7858505509</v>
      </c>
      <c r="L78" s="34">
        <v>2340112993</v>
      </c>
      <c r="M78" s="34">
        <v>121261358</v>
      </c>
    </row>
    <row r="79" spans="1:13" x14ac:dyDescent="0.35">
      <c r="A79" s="13" t="s">
        <v>97</v>
      </c>
      <c r="B79" s="14">
        <v>3993675460</v>
      </c>
      <c r="C79" s="14">
        <v>29653090</v>
      </c>
      <c r="D79" s="14">
        <v>762517</v>
      </c>
      <c r="E79" s="14">
        <v>488733145</v>
      </c>
      <c r="F79" s="14">
        <v>451228054</v>
      </c>
      <c r="G79" s="14">
        <v>118086222</v>
      </c>
      <c r="H79" s="14">
        <v>979715623</v>
      </c>
      <c r="I79" s="14">
        <v>28961086</v>
      </c>
      <c r="J79" s="14">
        <v>738701</v>
      </c>
      <c r="K79" s="34">
        <v>1674134211</v>
      </c>
      <c r="L79" s="34">
        <v>1497514442</v>
      </c>
      <c r="M79" s="34">
        <v>32017815</v>
      </c>
    </row>
    <row r="80" spans="1:13" x14ac:dyDescent="0.35">
      <c r="A80" s="13" t="s">
        <v>98</v>
      </c>
      <c r="B80" s="14">
        <v>1012233392</v>
      </c>
      <c r="C80" s="14">
        <v>29719427</v>
      </c>
      <c r="D80" s="14">
        <v>882114</v>
      </c>
      <c r="E80" s="14">
        <v>72674109</v>
      </c>
      <c r="F80" s="14">
        <v>46343607</v>
      </c>
      <c r="G80" s="14">
        <v>12604909</v>
      </c>
      <c r="H80" s="14">
        <v>205585661</v>
      </c>
      <c r="I80" s="14">
        <v>7181161</v>
      </c>
      <c r="J80" s="14">
        <v>206783</v>
      </c>
      <c r="K80" s="34">
        <v>978939408</v>
      </c>
      <c r="L80" s="34">
        <v>662272578</v>
      </c>
      <c r="M80" s="34">
        <v>17890163</v>
      </c>
    </row>
    <row r="81" spans="1:13" x14ac:dyDescent="0.35">
      <c r="A81" s="13" t="s">
        <v>99</v>
      </c>
      <c r="B81" s="14">
        <v>11371794278</v>
      </c>
      <c r="C81" s="14">
        <v>65909247</v>
      </c>
      <c r="D81" s="14">
        <v>2555640</v>
      </c>
      <c r="E81" s="14">
        <v>2876328295</v>
      </c>
      <c r="F81" s="14">
        <v>2770151128</v>
      </c>
      <c r="G81" s="14">
        <v>462293539</v>
      </c>
      <c r="H81" s="14">
        <v>1826877927</v>
      </c>
      <c r="I81" s="14">
        <v>111433314</v>
      </c>
      <c r="J81" s="14">
        <v>3790856</v>
      </c>
      <c r="K81" s="34">
        <v>2446198306</v>
      </c>
      <c r="L81" s="34">
        <v>2150692962</v>
      </c>
      <c r="M81" s="34">
        <v>116999325</v>
      </c>
    </row>
    <row r="82" spans="1:13" x14ac:dyDescent="0.35">
      <c r="A82" s="13" t="s">
        <v>100</v>
      </c>
      <c r="B82" s="14">
        <v>354016454</v>
      </c>
      <c r="C82" s="14">
        <v>573221</v>
      </c>
      <c r="D82" s="14">
        <v>5566</v>
      </c>
      <c r="E82" s="14">
        <v>3168390</v>
      </c>
      <c r="F82" s="14">
        <v>3119394</v>
      </c>
      <c r="G82" s="14">
        <v>478080</v>
      </c>
      <c r="H82" s="14">
        <v>150602656</v>
      </c>
      <c r="I82" s="14">
        <v>2345387</v>
      </c>
      <c r="J82" s="14">
        <v>5232</v>
      </c>
      <c r="K82" s="34">
        <v>15104452</v>
      </c>
      <c r="L82" s="34">
        <v>15066311</v>
      </c>
      <c r="M82" s="34">
        <v>380586</v>
      </c>
    </row>
    <row r="83" spans="1:13" x14ac:dyDescent="0.35">
      <c r="A83" s="13" t="s">
        <v>101</v>
      </c>
      <c r="B83" s="14">
        <v>1180712473</v>
      </c>
      <c r="C83" s="14">
        <v>2433553</v>
      </c>
      <c r="D83" s="14">
        <v>71802</v>
      </c>
      <c r="E83" s="14">
        <v>127104128</v>
      </c>
      <c r="F83" s="14">
        <v>127453501</v>
      </c>
      <c r="G83" s="14">
        <v>18389986</v>
      </c>
      <c r="H83" s="14">
        <v>279671150</v>
      </c>
      <c r="I83" s="14">
        <v>271933</v>
      </c>
      <c r="J83" s="14">
        <v>8152</v>
      </c>
      <c r="K83" s="34">
        <v>106178369</v>
      </c>
      <c r="L83" s="34">
        <v>106177338</v>
      </c>
      <c r="M83" s="34">
        <v>1443113</v>
      </c>
    </row>
    <row r="84" spans="1:13" x14ac:dyDescent="0.35">
      <c r="A84" s="13" t="s">
        <v>102</v>
      </c>
      <c r="B84" s="14">
        <v>21027928</v>
      </c>
      <c r="C84" s="14">
        <v>49191</v>
      </c>
      <c r="D84" s="14">
        <v>1392</v>
      </c>
      <c r="E84" s="14">
        <v>11165969</v>
      </c>
      <c r="F84" s="14">
        <v>10760349</v>
      </c>
      <c r="G84" s="14">
        <v>2794148</v>
      </c>
      <c r="H84" s="14">
        <v>39781242</v>
      </c>
      <c r="I84" s="14">
        <v>1591408</v>
      </c>
      <c r="J84" s="14">
        <v>47673</v>
      </c>
      <c r="K84" s="34">
        <v>79430212</v>
      </c>
      <c r="L84" s="34">
        <v>13468907</v>
      </c>
      <c r="M84" s="34">
        <v>347152</v>
      </c>
    </row>
    <row r="85" spans="1:13" x14ac:dyDescent="0.35">
      <c r="A85" s="13" t="s">
        <v>103</v>
      </c>
      <c r="B85" s="14">
        <v>252524247</v>
      </c>
      <c r="C85" s="14">
        <v>10533444</v>
      </c>
      <c r="D85" s="14">
        <v>870074</v>
      </c>
      <c r="E85" s="14">
        <v>731948489</v>
      </c>
      <c r="F85" s="14">
        <v>579358951</v>
      </c>
      <c r="G85" s="14">
        <v>64616821</v>
      </c>
      <c r="H85" s="14">
        <v>99523067</v>
      </c>
      <c r="I85" s="14">
        <v>5281179</v>
      </c>
      <c r="J85" s="14">
        <v>694558</v>
      </c>
      <c r="K85" s="34">
        <v>787687826</v>
      </c>
      <c r="L85" s="34">
        <v>451495803</v>
      </c>
      <c r="M85" s="34">
        <v>21656100</v>
      </c>
    </row>
    <row r="86" spans="1:13" x14ac:dyDescent="0.35">
      <c r="A86" s="13" t="s">
        <v>104</v>
      </c>
      <c r="B86" s="14">
        <v>398442542</v>
      </c>
      <c r="C86" s="14">
        <v>40322174</v>
      </c>
      <c r="D86" s="14">
        <v>1731390</v>
      </c>
      <c r="E86" s="14">
        <v>3129343889</v>
      </c>
      <c r="F86" s="14">
        <v>3072358757</v>
      </c>
      <c r="G86" s="14">
        <v>700820567</v>
      </c>
      <c r="H86" s="14">
        <v>660116507</v>
      </c>
      <c r="I86" s="14">
        <v>26781497</v>
      </c>
      <c r="J86" s="14">
        <v>1350369</v>
      </c>
      <c r="K86" s="34">
        <v>2340439705</v>
      </c>
      <c r="L86" s="34">
        <v>1608973570</v>
      </c>
      <c r="M86" s="34">
        <v>75209042</v>
      </c>
    </row>
    <row r="87" spans="1:13" x14ac:dyDescent="0.35">
      <c r="A87" s="13" t="s">
        <v>105</v>
      </c>
      <c r="B87" s="14">
        <v>1542872643</v>
      </c>
      <c r="C87" s="14">
        <v>203029388</v>
      </c>
      <c r="D87" s="14">
        <v>6076950</v>
      </c>
      <c r="E87" s="14">
        <v>5220070210</v>
      </c>
      <c r="F87" s="14">
        <v>4183336585</v>
      </c>
      <c r="G87" s="14">
        <v>890400340</v>
      </c>
      <c r="H87" s="14">
        <v>2851608426</v>
      </c>
      <c r="I87" s="14">
        <v>396884429</v>
      </c>
      <c r="J87" s="14">
        <v>15929848</v>
      </c>
      <c r="K87" s="34">
        <v>1524729745</v>
      </c>
      <c r="L87" s="34">
        <v>1212265086</v>
      </c>
      <c r="M87" s="34">
        <v>40139269</v>
      </c>
    </row>
    <row r="88" spans="1:13" x14ac:dyDescent="0.35">
      <c r="A88" s="13" t="s">
        <v>106</v>
      </c>
      <c r="B88" s="14">
        <v>30110219824</v>
      </c>
      <c r="C88" s="14">
        <v>1788917136</v>
      </c>
      <c r="D88" s="14">
        <v>50479679</v>
      </c>
      <c r="E88" s="14">
        <v>82004935053</v>
      </c>
      <c r="F88" s="14">
        <v>38531181850</v>
      </c>
      <c r="G88" s="14">
        <v>7507494704</v>
      </c>
      <c r="H88" s="14">
        <v>105442897282</v>
      </c>
      <c r="I88" s="14">
        <v>7882431028</v>
      </c>
      <c r="J88" s="14">
        <v>189493693</v>
      </c>
      <c r="K88" s="34">
        <v>89764675029</v>
      </c>
      <c r="L88" s="34">
        <v>25207464462</v>
      </c>
      <c r="M88" s="34">
        <v>776479745</v>
      </c>
    </row>
    <row r="89" spans="1:13" x14ac:dyDescent="0.35">
      <c r="A89" s="13" t="s">
        <v>107</v>
      </c>
      <c r="B89" s="14">
        <v>11151512982</v>
      </c>
      <c r="C89" s="14">
        <v>1099876117</v>
      </c>
      <c r="D89" s="14">
        <v>30694240</v>
      </c>
      <c r="E89" s="14">
        <v>123970089301</v>
      </c>
      <c r="F89" s="14">
        <v>64244539619</v>
      </c>
      <c r="G89" s="14">
        <v>8545414643</v>
      </c>
      <c r="H89" s="14">
        <v>87133402384</v>
      </c>
      <c r="I89" s="14">
        <v>7821347832</v>
      </c>
      <c r="J89" s="14">
        <v>241615062</v>
      </c>
      <c r="K89" s="34">
        <v>39261870590</v>
      </c>
      <c r="L89" s="34">
        <v>16333017854</v>
      </c>
      <c r="M89" s="34">
        <v>475732790</v>
      </c>
    </row>
    <row r="90" spans="1:13" x14ac:dyDescent="0.35">
      <c r="A90" s="13" t="s">
        <v>108</v>
      </c>
      <c r="B90" s="14">
        <v>566838044</v>
      </c>
      <c r="C90" s="14">
        <v>36823668</v>
      </c>
      <c r="D90" s="14">
        <v>1067062</v>
      </c>
      <c r="E90" s="14">
        <v>665274603</v>
      </c>
      <c r="F90" s="14">
        <v>185514934</v>
      </c>
      <c r="G90" s="14">
        <v>47581561</v>
      </c>
      <c r="H90" s="14">
        <v>334724448</v>
      </c>
      <c r="I90" s="14">
        <v>37257154</v>
      </c>
      <c r="J90" s="14">
        <v>1152809</v>
      </c>
      <c r="K90" s="34">
        <v>432064814</v>
      </c>
      <c r="L90" s="34">
        <v>176867341</v>
      </c>
      <c r="M90" s="34">
        <v>5457942</v>
      </c>
    </row>
    <row r="91" spans="1:13" x14ac:dyDescent="0.35">
      <c r="A91" s="13" t="s">
        <v>109</v>
      </c>
      <c r="B91" s="14">
        <v>50432492079</v>
      </c>
      <c r="C91" s="14">
        <v>3050483482</v>
      </c>
      <c r="D91" s="14">
        <v>77148100</v>
      </c>
      <c r="E91" s="14">
        <v>16854011341</v>
      </c>
      <c r="F91" s="14">
        <v>15532155026</v>
      </c>
      <c r="G91" s="14">
        <v>3873414729</v>
      </c>
      <c r="H91" s="14">
        <v>136589789145</v>
      </c>
      <c r="I91" s="14">
        <v>18353902687</v>
      </c>
      <c r="J91" s="14">
        <v>468692088</v>
      </c>
      <c r="K91" s="34">
        <v>60322871866</v>
      </c>
      <c r="L91" s="34">
        <v>57626598907</v>
      </c>
      <c r="M91" s="34">
        <v>1493381678</v>
      </c>
    </row>
    <row r="92" spans="1:13" x14ac:dyDescent="0.35">
      <c r="A92" s="13" t="s">
        <v>110</v>
      </c>
      <c r="B92" s="14">
        <v>9205918016</v>
      </c>
      <c r="C92" s="14">
        <v>23865552</v>
      </c>
      <c r="D92" s="14">
        <v>715689</v>
      </c>
      <c r="E92" s="14">
        <v>448449203</v>
      </c>
      <c r="F92" s="14">
        <v>466052764</v>
      </c>
      <c r="G92" s="14">
        <v>114093346</v>
      </c>
      <c r="H92" s="14">
        <v>1444039820</v>
      </c>
      <c r="I92" s="14">
        <v>20633</v>
      </c>
      <c r="J92" s="14">
        <v>619</v>
      </c>
      <c r="K92" s="34">
        <v>14312654398</v>
      </c>
      <c r="L92" s="34">
        <v>7252809</v>
      </c>
      <c r="M92" s="34">
        <v>217293</v>
      </c>
    </row>
    <row r="93" spans="1:13" x14ac:dyDescent="0.35">
      <c r="A93" s="13" t="s">
        <v>111</v>
      </c>
      <c r="B93" s="14">
        <v>190026425</v>
      </c>
      <c r="C93" s="14">
        <v>29987474</v>
      </c>
      <c r="D93" s="14">
        <v>379154</v>
      </c>
      <c r="E93" s="14">
        <v>167235586</v>
      </c>
      <c r="F93" s="14">
        <v>148898487</v>
      </c>
      <c r="G93" s="14">
        <v>31210511</v>
      </c>
      <c r="H93" s="14">
        <v>715592092</v>
      </c>
      <c r="I93" s="14">
        <v>46297894</v>
      </c>
      <c r="J93" s="14">
        <v>481243</v>
      </c>
      <c r="K93" s="34">
        <v>1601291533</v>
      </c>
      <c r="L93" s="34">
        <v>1166897416</v>
      </c>
      <c r="M93" s="34">
        <v>16160359</v>
      </c>
    </row>
    <row r="94" spans="1:13" x14ac:dyDescent="0.35">
      <c r="A94" s="13" t="s">
        <v>112</v>
      </c>
      <c r="B94" s="14">
        <v>4684822129</v>
      </c>
      <c r="C94" s="14">
        <v>201758861</v>
      </c>
      <c r="D94" s="14">
        <v>4651671</v>
      </c>
      <c r="E94" s="14">
        <v>11881922578</v>
      </c>
      <c r="F94" s="14">
        <v>6400718209</v>
      </c>
      <c r="G94" s="14">
        <v>1058713623</v>
      </c>
      <c r="H94" s="14">
        <v>22855630937</v>
      </c>
      <c r="I94" s="14">
        <v>691348915</v>
      </c>
      <c r="J94" s="14">
        <v>15062824</v>
      </c>
      <c r="K94" s="34">
        <v>36965932282</v>
      </c>
      <c r="L94" s="34">
        <v>3500384968</v>
      </c>
      <c r="M94" s="34">
        <v>86147980</v>
      </c>
    </row>
    <row r="95" spans="1:13" x14ac:dyDescent="0.35">
      <c r="A95" s="13" t="s">
        <v>113</v>
      </c>
      <c r="B95" s="14">
        <v>16950403</v>
      </c>
      <c r="C95" s="14">
        <v>8042619</v>
      </c>
      <c r="D95" s="14">
        <v>309166</v>
      </c>
      <c r="E95" s="14">
        <v>417159888</v>
      </c>
      <c r="F95" s="14">
        <v>425214924</v>
      </c>
      <c r="G95" s="14">
        <v>52799045</v>
      </c>
      <c r="H95" s="14">
        <v>41698371</v>
      </c>
      <c r="I95" s="14">
        <v>2797727</v>
      </c>
      <c r="J95" s="14">
        <v>228349</v>
      </c>
      <c r="K95" s="34">
        <v>143988906</v>
      </c>
      <c r="L95" s="34">
        <v>125683688</v>
      </c>
      <c r="M95" s="34">
        <v>2642209</v>
      </c>
    </row>
    <row r="96" spans="1:13" x14ac:dyDescent="0.35">
      <c r="A96" s="13" t="s">
        <v>114</v>
      </c>
      <c r="B96" s="14">
        <v>46437666</v>
      </c>
      <c r="C96" s="14">
        <v>4037146</v>
      </c>
      <c r="D96" s="14">
        <v>198105</v>
      </c>
      <c r="E96" s="14">
        <v>560329553</v>
      </c>
      <c r="F96" s="14">
        <v>572586769</v>
      </c>
      <c r="G96" s="14">
        <v>61502790</v>
      </c>
      <c r="H96" s="14">
        <v>116851589</v>
      </c>
      <c r="I96" s="14">
        <v>1876969</v>
      </c>
      <c r="J96" s="14">
        <v>90246</v>
      </c>
      <c r="K96" s="34">
        <v>197194876</v>
      </c>
      <c r="L96" s="34">
        <v>148672745</v>
      </c>
      <c r="M96" s="34">
        <v>6947753</v>
      </c>
    </row>
    <row r="97" spans="1:13" x14ac:dyDescent="0.35">
      <c r="A97" s="13" t="s">
        <v>115</v>
      </c>
      <c r="B97" s="14">
        <v>230230285</v>
      </c>
      <c r="C97" s="14">
        <v>2044856</v>
      </c>
      <c r="D97" s="14">
        <v>74103</v>
      </c>
      <c r="E97" s="14">
        <v>175361993</v>
      </c>
      <c r="F97" s="14">
        <v>173962454</v>
      </c>
      <c r="G97" s="14">
        <v>16046359</v>
      </c>
      <c r="H97" s="14">
        <v>84402475</v>
      </c>
      <c r="I97" s="14">
        <v>23325</v>
      </c>
      <c r="J97" s="14">
        <v>851</v>
      </c>
      <c r="K97" s="34">
        <v>1852092636</v>
      </c>
      <c r="L97" s="34">
        <v>1050771325</v>
      </c>
      <c r="M97" s="34">
        <v>33208517</v>
      </c>
    </row>
    <row r="98" spans="1:13" x14ac:dyDescent="0.35">
      <c r="A98" s="13" t="s">
        <v>116</v>
      </c>
      <c r="B98" s="14">
        <v>5470851521</v>
      </c>
      <c r="C98" s="14">
        <v>57087700</v>
      </c>
      <c r="D98" s="14">
        <v>2571404</v>
      </c>
      <c r="E98" s="14">
        <v>18521914309</v>
      </c>
      <c r="F98" s="14">
        <v>15483822307</v>
      </c>
      <c r="G98" s="14">
        <v>3534079427</v>
      </c>
      <c r="H98" s="14">
        <v>12723216608</v>
      </c>
      <c r="I98" s="14">
        <v>160381988</v>
      </c>
      <c r="J98" s="14">
        <v>8982447</v>
      </c>
      <c r="K98" s="34">
        <v>5503447180</v>
      </c>
      <c r="L98" s="34">
        <v>763333192</v>
      </c>
      <c r="M98" s="34">
        <v>34914537</v>
      </c>
    </row>
    <row r="99" spans="1:13" x14ac:dyDescent="0.35">
      <c r="A99" s="13" t="s">
        <v>117</v>
      </c>
      <c r="B99" s="14">
        <v>390286350</v>
      </c>
      <c r="C99" s="14">
        <v>8388293</v>
      </c>
      <c r="D99" s="14">
        <v>358045</v>
      </c>
      <c r="E99" s="14">
        <v>30033271553</v>
      </c>
      <c r="F99" s="14">
        <v>5044581580</v>
      </c>
      <c r="G99" s="14">
        <v>411183221</v>
      </c>
      <c r="H99" s="14">
        <v>1714286700</v>
      </c>
      <c r="I99" s="14">
        <v>153452018</v>
      </c>
      <c r="J99" s="14">
        <v>6869155</v>
      </c>
      <c r="K99" s="34">
        <v>1279345667</v>
      </c>
      <c r="L99" s="34">
        <v>427891702</v>
      </c>
      <c r="M99" s="34">
        <v>17138901</v>
      </c>
    </row>
    <row r="100" spans="1:13" x14ac:dyDescent="0.35">
      <c r="A100" s="13" t="s">
        <v>118</v>
      </c>
      <c r="B100" s="14">
        <v>895045419</v>
      </c>
      <c r="C100" s="14">
        <v>2969180</v>
      </c>
      <c r="D100" s="14">
        <v>137858</v>
      </c>
      <c r="E100" s="14">
        <v>4762045922</v>
      </c>
      <c r="F100" s="14">
        <v>4348498540</v>
      </c>
      <c r="G100" s="14">
        <v>359826167</v>
      </c>
      <c r="H100" s="14">
        <v>949153154</v>
      </c>
      <c r="I100" s="14">
        <v>45221295</v>
      </c>
      <c r="J100" s="14">
        <v>2683431</v>
      </c>
      <c r="K100" s="34">
        <v>683995867</v>
      </c>
      <c r="L100" s="34">
        <v>319086473</v>
      </c>
      <c r="M100" s="34">
        <v>13116519</v>
      </c>
    </row>
    <row r="101" spans="1:13" x14ac:dyDescent="0.35">
      <c r="A101" s="13" t="s">
        <v>119</v>
      </c>
      <c r="B101" s="14">
        <v>124765385</v>
      </c>
      <c r="C101">
        <v>0</v>
      </c>
      <c r="D101">
        <v>0</v>
      </c>
      <c r="E101" s="14">
        <v>104483187</v>
      </c>
      <c r="F101" s="14">
        <v>104414367</v>
      </c>
      <c r="G101" s="14">
        <v>5777941</v>
      </c>
      <c r="H101" s="14">
        <v>88721679</v>
      </c>
      <c r="I101">
        <v>0</v>
      </c>
      <c r="J101">
        <v>0</v>
      </c>
      <c r="K101" s="34">
        <v>5478495389</v>
      </c>
      <c r="L101">
        <v>0</v>
      </c>
      <c r="M101">
        <v>0</v>
      </c>
    </row>
    <row r="102" spans="1:13" x14ac:dyDescent="0.35">
      <c r="A102" s="13" t="s">
        <v>120</v>
      </c>
      <c r="B102" s="14">
        <v>16412969969</v>
      </c>
      <c r="C102" s="14">
        <v>967071375</v>
      </c>
      <c r="D102">
        <v>0</v>
      </c>
      <c r="E102" s="14">
        <v>6296693336</v>
      </c>
      <c r="F102" s="14">
        <v>67768238</v>
      </c>
      <c r="G102" s="14">
        <v>8036114</v>
      </c>
      <c r="H102" s="14">
        <v>9235865557</v>
      </c>
      <c r="I102" s="14">
        <v>242173055</v>
      </c>
      <c r="J102" s="14">
        <v>216095</v>
      </c>
      <c r="K102" s="34">
        <v>32536295502</v>
      </c>
      <c r="L102" s="34">
        <v>533117769</v>
      </c>
      <c r="M102" s="34">
        <v>4150</v>
      </c>
    </row>
    <row r="103" spans="1:13" x14ac:dyDescent="0.35">
      <c r="A103" s="13" t="s">
        <v>121</v>
      </c>
      <c r="B103" s="14">
        <v>2738100828</v>
      </c>
      <c r="C103" s="14">
        <v>2738100828</v>
      </c>
      <c r="D103">
        <v>0</v>
      </c>
      <c r="E103" s="14">
        <v>5135973063</v>
      </c>
      <c r="F103" s="14">
        <v>5135973063</v>
      </c>
      <c r="G103">
        <v>0</v>
      </c>
      <c r="H103" s="14">
        <v>2809177160</v>
      </c>
      <c r="I103" s="14">
        <v>2809177160</v>
      </c>
      <c r="J103">
        <v>0</v>
      </c>
      <c r="K103" s="34">
        <v>4912982466</v>
      </c>
      <c r="L103" s="34">
        <v>4912982466</v>
      </c>
      <c r="M103">
        <v>0</v>
      </c>
    </row>
  </sheetData>
  <mergeCells count="5">
    <mergeCell ref="B1:D1"/>
    <mergeCell ref="E1:G1"/>
    <mergeCell ref="H1:J1"/>
    <mergeCell ref="K1:M1"/>
    <mergeCell ref="B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035FF-081D-44C1-BDF2-27E306AC48C9}">
  <dimension ref="A1:O91"/>
  <sheetViews>
    <sheetView workbookViewId="0">
      <selection activeCell="O8" sqref="O8"/>
    </sheetView>
  </sheetViews>
  <sheetFormatPr baseColWidth="10" defaultRowHeight="14.5" x14ac:dyDescent="0.35"/>
  <cols>
    <col min="1" max="1" width="28.7265625" customWidth="1"/>
    <col min="2" max="2" width="14.7265625" bestFit="1" customWidth="1"/>
    <col min="3" max="3" width="13.7265625" bestFit="1" customWidth="1"/>
    <col min="4" max="5" width="14.7265625" bestFit="1" customWidth="1"/>
    <col min="6" max="6" width="12.7265625" bestFit="1" customWidth="1"/>
    <col min="7" max="7" width="13.7265625" bestFit="1" customWidth="1"/>
    <col min="8" max="8" width="12.7265625" bestFit="1" customWidth="1"/>
    <col min="9" max="10" width="11.54296875" bestFit="1" customWidth="1"/>
    <col min="15" max="15" width="11.81640625" bestFit="1" customWidth="1"/>
  </cols>
  <sheetData>
    <row r="1" spans="1:15" x14ac:dyDescent="0.35">
      <c r="A1" s="37" t="s">
        <v>8</v>
      </c>
      <c r="M1" t="s">
        <v>511</v>
      </c>
      <c r="N1">
        <v>25</v>
      </c>
    </row>
    <row r="2" spans="1:15" x14ac:dyDescent="0.35">
      <c r="A2" t="s">
        <v>284</v>
      </c>
    </row>
    <row r="4" spans="1:15" x14ac:dyDescent="0.35">
      <c r="A4" s="38" t="s">
        <v>10</v>
      </c>
      <c r="B4" s="78" t="s">
        <v>13</v>
      </c>
      <c r="C4" s="79"/>
      <c r="D4" s="80"/>
      <c r="E4" s="78" t="s">
        <v>12</v>
      </c>
      <c r="F4" s="79"/>
      <c r="G4" s="80"/>
      <c r="H4" s="78" t="s">
        <v>11</v>
      </c>
      <c r="I4" s="79"/>
      <c r="J4" s="80"/>
    </row>
    <row r="5" spans="1:15" x14ac:dyDescent="0.35">
      <c r="A5" s="38" t="s">
        <v>14</v>
      </c>
      <c r="B5" s="33" t="s">
        <v>15</v>
      </c>
      <c r="C5" s="33" t="s">
        <v>122</v>
      </c>
      <c r="D5" s="33" t="s">
        <v>124</v>
      </c>
      <c r="E5" s="33" t="s">
        <v>15</v>
      </c>
      <c r="F5" s="33" t="s">
        <v>122</v>
      </c>
      <c r="G5" s="33" t="s">
        <v>124</v>
      </c>
      <c r="H5" s="33" t="s">
        <v>15</v>
      </c>
      <c r="I5" s="33" t="s">
        <v>122</v>
      </c>
      <c r="J5" s="33" t="s">
        <v>124</v>
      </c>
    </row>
    <row r="6" spans="1:15" x14ac:dyDescent="0.35">
      <c r="A6" s="38" t="s">
        <v>16</v>
      </c>
      <c r="B6" s="87" t="s">
        <v>21</v>
      </c>
      <c r="C6" s="88"/>
      <c r="D6" s="88"/>
      <c r="E6" s="88"/>
      <c r="F6" s="88"/>
      <c r="G6" s="88"/>
      <c r="H6" s="88"/>
      <c r="I6" s="88"/>
      <c r="J6" s="89"/>
    </row>
    <row r="7" spans="1:15" x14ac:dyDescent="0.35">
      <c r="A7" s="39" t="s">
        <v>22</v>
      </c>
      <c r="B7" s="90"/>
      <c r="C7" s="91"/>
      <c r="D7" s="91"/>
      <c r="E7" s="91"/>
      <c r="F7" s="91"/>
      <c r="G7" s="91"/>
      <c r="H7" s="91"/>
      <c r="I7" s="91"/>
      <c r="J7" s="92"/>
      <c r="M7" t="s">
        <v>512</v>
      </c>
      <c r="N7" t="s">
        <v>513</v>
      </c>
      <c r="O7" t="s">
        <v>130</v>
      </c>
    </row>
    <row r="8" spans="1:15" x14ac:dyDescent="0.35">
      <c r="A8" s="40" t="s">
        <v>139</v>
      </c>
      <c r="B8" s="41">
        <v>450868341624</v>
      </c>
      <c r="C8" s="41">
        <v>55089884753</v>
      </c>
      <c r="D8" s="41">
        <v>158553449159</v>
      </c>
      <c r="E8" s="41">
        <v>199165030409</v>
      </c>
      <c r="F8" s="41">
        <v>3853114741</v>
      </c>
      <c r="G8" s="41">
        <v>24504633649</v>
      </c>
      <c r="H8" s="41">
        <v>9736549676</v>
      </c>
      <c r="I8" s="41">
        <v>97729765</v>
      </c>
      <c r="J8" s="41">
        <v>649377325</v>
      </c>
      <c r="K8" s="24"/>
      <c r="L8" s="24"/>
      <c r="M8" s="51">
        <f>H8/B8</f>
        <v>2.159510610332397E-2</v>
      </c>
      <c r="N8" s="52">
        <f>M8+N1%</f>
        <v>0.27159510610332399</v>
      </c>
      <c r="O8">
        <f>N8*B8</f>
        <v>122453635082.00002</v>
      </c>
    </row>
    <row r="9" spans="1:15" x14ac:dyDescent="0.35">
      <c r="A9" s="40" t="s">
        <v>285</v>
      </c>
      <c r="B9" s="34">
        <v>55966991</v>
      </c>
      <c r="C9" s="34">
        <v>407464</v>
      </c>
      <c r="D9" s="34">
        <v>2415270</v>
      </c>
      <c r="E9" s="34">
        <v>51605405</v>
      </c>
      <c r="F9" s="34">
        <v>21440</v>
      </c>
      <c r="G9" s="34">
        <v>7095</v>
      </c>
      <c r="H9" s="34">
        <v>3356864</v>
      </c>
      <c r="I9" s="34">
        <v>1394</v>
      </c>
      <c r="J9" s="34">
        <v>461</v>
      </c>
    </row>
    <row r="10" spans="1:15" x14ac:dyDescent="0.35">
      <c r="A10" s="40" t="s">
        <v>286</v>
      </c>
      <c r="B10" s="34">
        <v>50595508</v>
      </c>
      <c r="C10" s="34">
        <v>38478081</v>
      </c>
      <c r="D10" s="34">
        <v>985742</v>
      </c>
      <c r="E10" s="34">
        <v>11862198</v>
      </c>
      <c r="F10" s="34">
        <v>1464697</v>
      </c>
      <c r="G10" s="34">
        <v>31174</v>
      </c>
      <c r="H10" s="34">
        <v>830119</v>
      </c>
      <c r="I10" s="34">
        <v>95359</v>
      </c>
      <c r="J10" s="34">
        <v>2027</v>
      </c>
    </row>
    <row r="11" spans="1:15" x14ac:dyDescent="0.35">
      <c r="A11" s="40" t="s">
        <v>287</v>
      </c>
      <c r="B11" s="34">
        <v>9747102523</v>
      </c>
      <c r="C11" s="34">
        <v>825711343</v>
      </c>
      <c r="D11" s="34">
        <v>1927593322</v>
      </c>
      <c r="E11" s="34">
        <v>5541877766</v>
      </c>
      <c r="F11" s="34">
        <v>3833537</v>
      </c>
      <c r="G11" s="34">
        <v>6944532</v>
      </c>
      <c r="H11" s="34">
        <v>234304650</v>
      </c>
      <c r="I11" s="34">
        <v>152588</v>
      </c>
      <c r="J11" s="34">
        <v>276776</v>
      </c>
    </row>
    <row r="12" spans="1:15" x14ac:dyDescent="0.35">
      <c r="A12" s="40" t="s">
        <v>288</v>
      </c>
      <c r="B12" s="34">
        <v>6451030776</v>
      </c>
      <c r="C12" s="34">
        <v>983060463</v>
      </c>
      <c r="D12" s="34">
        <v>220951623</v>
      </c>
      <c r="E12" s="34">
        <v>4162270835</v>
      </c>
      <c r="F12" s="34">
        <v>1148641</v>
      </c>
      <c r="G12" s="34">
        <v>240385</v>
      </c>
      <c r="H12" s="34">
        <v>210197807</v>
      </c>
      <c r="I12" s="34">
        <v>45895</v>
      </c>
      <c r="J12" s="34">
        <v>9567</v>
      </c>
    </row>
    <row r="13" spans="1:15" x14ac:dyDescent="0.35">
      <c r="A13" s="40" t="s">
        <v>289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5" x14ac:dyDescent="0.35">
      <c r="A14" s="40" t="s">
        <v>290</v>
      </c>
      <c r="B14" s="34">
        <v>305106</v>
      </c>
      <c r="C14" s="34">
        <v>99702</v>
      </c>
      <c r="D14" s="34">
        <v>800</v>
      </c>
      <c r="E14" s="34">
        <v>220091</v>
      </c>
      <c r="F14" s="34">
        <v>15003</v>
      </c>
      <c r="G14" s="34">
        <v>800</v>
      </c>
      <c r="H14" s="34">
        <v>11780</v>
      </c>
      <c r="I14" s="34">
        <v>520</v>
      </c>
      <c r="J14" s="34">
        <v>27</v>
      </c>
    </row>
    <row r="15" spans="1:15" x14ac:dyDescent="0.35">
      <c r="A15" s="40" t="s">
        <v>291</v>
      </c>
      <c r="B15" s="34">
        <v>2171838</v>
      </c>
      <c r="C15" s="34">
        <v>190712</v>
      </c>
      <c r="D15" s="34">
        <v>661088</v>
      </c>
      <c r="E15" s="34">
        <v>725942</v>
      </c>
      <c r="F15" s="34">
        <v>14451</v>
      </c>
      <c r="G15">
        <v>0</v>
      </c>
      <c r="H15" s="34">
        <v>154728</v>
      </c>
      <c r="I15" s="34">
        <v>578</v>
      </c>
      <c r="J15">
        <v>0</v>
      </c>
    </row>
    <row r="16" spans="1:15" x14ac:dyDescent="0.35">
      <c r="A16" s="40" t="s">
        <v>292</v>
      </c>
      <c r="B16" s="34">
        <v>4834820</v>
      </c>
      <c r="C16" s="34">
        <v>3857690</v>
      </c>
      <c r="D16" s="42"/>
      <c r="E16" s="34">
        <v>1194433</v>
      </c>
      <c r="F16" s="34">
        <v>219138</v>
      </c>
      <c r="G16" s="42"/>
      <c r="H16" s="34">
        <v>121891</v>
      </c>
      <c r="I16" s="34">
        <v>8732</v>
      </c>
      <c r="J16" s="42"/>
    </row>
    <row r="17" spans="1:10" x14ac:dyDescent="0.35">
      <c r="A17" s="40" t="s">
        <v>293</v>
      </c>
      <c r="B17" s="34">
        <v>8829180</v>
      </c>
      <c r="C17" s="34">
        <v>1416</v>
      </c>
      <c r="D17" s="34">
        <v>10747</v>
      </c>
      <c r="E17" s="34">
        <v>3757589</v>
      </c>
      <c r="F17" s="34">
        <v>1416</v>
      </c>
      <c r="G17" s="34">
        <v>2404</v>
      </c>
      <c r="H17" s="34">
        <v>564868</v>
      </c>
      <c r="I17" s="34">
        <v>52</v>
      </c>
      <c r="J17" s="34">
        <v>89</v>
      </c>
    </row>
    <row r="18" spans="1:10" x14ac:dyDescent="0.35">
      <c r="A18" s="40" t="s">
        <v>294</v>
      </c>
      <c r="B18" s="34">
        <v>2416865383</v>
      </c>
      <c r="C18" s="34">
        <v>134516614</v>
      </c>
      <c r="D18" s="34">
        <v>698761389</v>
      </c>
      <c r="E18" s="34">
        <v>1414413777</v>
      </c>
      <c r="F18" s="34">
        <v>21143545</v>
      </c>
      <c r="G18" s="34">
        <v>43013036</v>
      </c>
      <c r="H18" s="34">
        <v>93137050</v>
      </c>
      <c r="I18" s="34">
        <v>528748</v>
      </c>
      <c r="J18" s="34">
        <v>1075452</v>
      </c>
    </row>
    <row r="19" spans="1:10" x14ac:dyDescent="0.35">
      <c r="A19" s="40" t="s">
        <v>295</v>
      </c>
      <c r="B19" s="42"/>
      <c r="C19" s="42"/>
      <c r="D19" s="42"/>
      <c r="E19" s="42"/>
      <c r="F19" s="42"/>
      <c r="G19" s="42"/>
      <c r="H19" s="42"/>
      <c r="I19" s="42"/>
      <c r="J19" s="42"/>
    </row>
    <row r="20" spans="1:10" x14ac:dyDescent="0.35">
      <c r="A20" s="40" t="s">
        <v>296</v>
      </c>
      <c r="B20" s="34">
        <v>1459234</v>
      </c>
      <c r="C20" s="42"/>
      <c r="D20" s="34">
        <v>2700</v>
      </c>
      <c r="E20" s="34">
        <v>23756</v>
      </c>
      <c r="F20" s="42"/>
      <c r="G20">
        <v>0</v>
      </c>
      <c r="H20" s="34">
        <v>5939</v>
      </c>
      <c r="I20" s="42"/>
      <c r="J20">
        <v>0</v>
      </c>
    </row>
    <row r="21" spans="1:10" x14ac:dyDescent="0.35">
      <c r="A21" s="40" t="s">
        <v>297</v>
      </c>
      <c r="B21" s="34">
        <v>169745165</v>
      </c>
      <c r="C21" s="34">
        <v>1416753</v>
      </c>
      <c r="D21" s="34">
        <v>37872538</v>
      </c>
      <c r="E21" s="34">
        <v>9481446</v>
      </c>
      <c r="F21">
        <v>0</v>
      </c>
      <c r="G21">
        <v>0</v>
      </c>
      <c r="H21" s="34">
        <v>2370409</v>
      </c>
      <c r="I21">
        <v>0</v>
      </c>
      <c r="J21">
        <v>0</v>
      </c>
    </row>
    <row r="22" spans="1:10" x14ac:dyDescent="0.35">
      <c r="A22" s="40" t="s">
        <v>298</v>
      </c>
      <c r="B22" s="34">
        <v>26512417</v>
      </c>
      <c r="C22" s="34">
        <v>236768</v>
      </c>
      <c r="D22" s="34">
        <v>365953</v>
      </c>
      <c r="E22" s="34">
        <v>1295727</v>
      </c>
      <c r="F22">
        <v>0</v>
      </c>
      <c r="G22">
        <v>0</v>
      </c>
      <c r="H22" s="34">
        <v>296746</v>
      </c>
      <c r="I22">
        <v>0</v>
      </c>
      <c r="J22">
        <v>0</v>
      </c>
    </row>
    <row r="23" spans="1:10" x14ac:dyDescent="0.35">
      <c r="A23" s="40" t="s">
        <v>299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35">
      <c r="A24" s="40" t="s">
        <v>300</v>
      </c>
      <c r="B24" s="34">
        <v>207793544</v>
      </c>
      <c r="C24" s="34">
        <v>12483405</v>
      </c>
      <c r="D24" s="34">
        <v>105906491</v>
      </c>
      <c r="E24" s="34">
        <v>82163924</v>
      </c>
      <c r="F24" s="34">
        <v>240905</v>
      </c>
      <c r="G24" s="34">
        <v>5028088</v>
      </c>
      <c r="H24" s="34">
        <v>17148205</v>
      </c>
      <c r="I24" s="34">
        <v>13236</v>
      </c>
      <c r="J24" s="34">
        <v>276542</v>
      </c>
    </row>
    <row r="25" spans="1:10" x14ac:dyDescent="0.35">
      <c r="A25" s="40" t="s">
        <v>301</v>
      </c>
      <c r="B25" s="34">
        <v>379386394</v>
      </c>
      <c r="C25" s="34">
        <v>2785635</v>
      </c>
      <c r="D25" s="34">
        <v>176411618</v>
      </c>
      <c r="E25" s="34">
        <v>127038033</v>
      </c>
      <c r="F25" s="34">
        <v>198364</v>
      </c>
      <c r="G25" s="34">
        <v>7619171</v>
      </c>
      <c r="H25" s="34">
        <v>17863885</v>
      </c>
      <c r="I25" s="34">
        <v>9719</v>
      </c>
      <c r="J25" s="34">
        <v>373358</v>
      </c>
    </row>
    <row r="26" spans="1:10" x14ac:dyDescent="0.35">
      <c r="A26" s="40" t="s">
        <v>302</v>
      </c>
      <c r="B26" s="34">
        <v>498240832</v>
      </c>
      <c r="C26" s="34">
        <v>6504394</v>
      </c>
      <c r="D26" s="34">
        <v>213334582</v>
      </c>
      <c r="E26" s="34">
        <v>190950686</v>
      </c>
      <c r="F26" s="34">
        <v>5755133</v>
      </c>
      <c r="G26" s="34">
        <v>10436340</v>
      </c>
      <c r="H26" s="34">
        <v>14387475</v>
      </c>
      <c r="I26" s="34">
        <v>224458</v>
      </c>
      <c r="J26" s="34">
        <v>407042</v>
      </c>
    </row>
    <row r="27" spans="1:10" x14ac:dyDescent="0.35">
      <c r="A27" s="40" t="s">
        <v>303</v>
      </c>
      <c r="B27" s="34">
        <v>710620332</v>
      </c>
      <c r="C27" s="34">
        <v>83325960</v>
      </c>
      <c r="D27" s="34">
        <v>536031847</v>
      </c>
      <c r="E27" s="34">
        <v>106845963</v>
      </c>
      <c r="F27" s="34">
        <v>6867432</v>
      </c>
      <c r="G27" s="34">
        <v>11069599</v>
      </c>
      <c r="H27" s="34">
        <v>10768576</v>
      </c>
      <c r="I27" s="34">
        <v>219761</v>
      </c>
      <c r="J27" s="34">
        <v>354289</v>
      </c>
    </row>
    <row r="28" spans="1:10" x14ac:dyDescent="0.35">
      <c r="A28" s="40" t="s">
        <v>304</v>
      </c>
      <c r="B28" s="34">
        <v>861644026</v>
      </c>
      <c r="C28" s="34">
        <v>228441783</v>
      </c>
      <c r="D28" s="34">
        <v>415762772</v>
      </c>
      <c r="E28" s="34">
        <v>224673621</v>
      </c>
      <c r="F28" s="34">
        <v>6633437</v>
      </c>
      <c r="G28" s="34">
        <v>81677098</v>
      </c>
      <c r="H28" s="34">
        <v>20072729</v>
      </c>
      <c r="I28" s="34">
        <v>378103</v>
      </c>
      <c r="J28" s="34">
        <v>4655694</v>
      </c>
    </row>
    <row r="29" spans="1:10" x14ac:dyDescent="0.35">
      <c r="A29" s="40" t="s">
        <v>305</v>
      </c>
      <c r="B29" s="34">
        <v>2701098610</v>
      </c>
      <c r="C29" s="34">
        <v>519759675</v>
      </c>
      <c r="D29" s="34">
        <v>512065961</v>
      </c>
      <c r="E29" s="34">
        <v>1562851793</v>
      </c>
      <c r="F29" s="34">
        <v>99647341</v>
      </c>
      <c r="G29" s="34">
        <v>110496196</v>
      </c>
      <c r="H29" s="34">
        <v>148418690</v>
      </c>
      <c r="I29" s="34">
        <v>2013350</v>
      </c>
      <c r="J29" s="34">
        <v>2286170</v>
      </c>
    </row>
    <row r="30" spans="1:10" x14ac:dyDescent="0.35">
      <c r="A30" s="40" t="s">
        <v>306</v>
      </c>
      <c r="B30" s="34">
        <v>9574243987</v>
      </c>
      <c r="C30" s="34">
        <v>2242481007</v>
      </c>
      <c r="D30" s="34">
        <v>3661422655</v>
      </c>
      <c r="E30" s="34">
        <v>2282537357</v>
      </c>
      <c r="F30" s="34">
        <v>301370281</v>
      </c>
      <c r="G30" s="34">
        <v>1269576344</v>
      </c>
      <c r="H30" s="34">
        <v>60432920</v>
      </c>
      <c r="I30" s="34">
        <v>7534779</v>
      </c>
      <c r="J30" s="34">
        <v>31742911</v>
      </c>
    </row>
    <row r="31" spans="1:10" x14ac:dyDescent="0.35">
      <c r="A31" s="40" t="s">
        <v>307</v>
      </c>
      <c r="B31" s="34">
        <v>3021427623</v>
      </c>
      <c r="C31" s="34">
        <v>12514585</v>
      </c>
      <c r="D31" s="34">
        <v>1766584941</v>
      </c>
      <c r="E31" s="34">
        <v>2111740009</v>
      </c>
      <c r="F31" s="34">
        <v>2495344</v>
      </c>
      <c r="G31" s="34">
        <v>1649518183</v>
      </c>
      <c r="H31" s="34">
        <v>62074547</v>
      </c>
      <c r="I31" s="34">
        <v>62414</v>
      </c>
      <c r="J31" s="34">
        <v>41237441</v>
      </c>
    </row>
    <row r="32" spans="1:10" x14ac:dyDescent="0.35">
      <c r="A32" s="40" t="s">
        <v>308</v>
      </c>
      <c r="B32" s="34">
        <v>7026108373</v>
      </c>
      <c r="C32" s="34">
        <v>490855337</v>
      </c>
      <c r="D32" s="34">
        <v>2871476810</v>
      </c>
      <c r="E32" s="34">
        <v>3404567697</v>
      </c>
      <c r="F32" s="34">
        <v>75342286</v>
      </c>
      <c r="G32" s="34">
        <v>427487217</v>
      </c>
      <c r="H32" s="34">
        <v>238291807</v>
      </c>
      <c r="I32" s="34">
        <v>1883932</v>
      </c>
      <c r="J32" s="34">
        <v>10687720</v>
      </c>
    </row>
    <row r="33" spans="1:10" x14ac:dyDescent="0.35">
      <c r="A33" s="40" t="s">
        <v>309</v>
      </c>
      <c r="B33" s="34">
        <v>4198936761</v>
      </c>
      <c r="C33" s="34">
        <v>199458403</v>
      </c>
      <c r="D33" s="34">
        <v>943259329</v>
      </c>
      <c r="E33" s="34">
        <v>2014915059</v>
      </c>
      <c r="F33" s="34">
        <v>31861878</v>
      </c>
      <c r="G33" s="34">
        <v>216211030</v>
      </c>
      <c r="H33" s="34">
        <v>186802591</v>
      </c>
      <c r="I33" s="34">
        <v>796585</v>
      </c>
      <c r="J33" s="34">
        <v>5405521</v>
      </c>
    </row>
    <row r="34" spans="1:10" x14ac:dyDescent="0.35">
      <c r="A34" s="40" t="s">
        <v>310</v>
      </c>
      <c r="B34" s="34">
        <v>3052888009</v>
      </c>
      <c r="C34" s="34">
        <v>148595689</v>
      </c>
      <c r="D34" s="34">
        <v>962855252</v>
      </c>
      <c r="E34" s="34">
        <v>2168352307</v>
      </c>
      <c r="F34" s="34">
        <v>46530077</v>
      </c>
      <c r="G34" s="34">
        <v>410710076</v>
      </c>
      <c r="H34" s="34">
        <v>107884486</v>
      </c>
      <c r="I34" s="34">
        <v>1163457</v>
      </c>
      <c r="J34" s="34">
        <v>10268035</v>
      </c>
    </row>
    <row r="35" spans="1:10" x14ac:dyDescent="0.35">
      <c r="A35" s="40" t="s">
        <v>311</v>
      </c>
      <c r="B35" s="34">
        <v>403557003</v>
      </c>
      <c r="C35" s="34">
        <v>65861561</v>
      </c>
      <c r="D35" s="34">
        <v>228383750</v>
      </c>
      <c r="E35" s="34">
        <v>256165963</v>
      </c>
      <c r="F35" s="34">
        <v>51630470</v>
      </c>
      <c r="G35" s="34">
        <v>95578346</v>
      </c>
      <c r="H35" s="34">
        <v>11593409</v>
      </c>
      <c r="I35" s="34">
        <v>722741</v>
      </c>
      <c r="J35" s="34">
        <v>1337479</v>
      </c>
    </row>
    <row r="36" spans="1:10" x14ac:dyDescent="0.35">
      <c r="A36" s="40" t="s">
        <v>312</v>
      </c>
      <c r="B36" s="34">
        <v>1442235840</v>
      </c>
      <c r="C36" s="34">
        <v>13150129</v>
      </c>
      <c r="D36" s="34">
        <v>413709636</v>
      </c>
      <c r="E36" s="34">
        <v>922580940</v>
      </c>
      <c r="F36" s="34">
        <v>1251843</v>
      </c>
      <c r="G36" s="34">
        <v>66020779</v>
      </c>
      <c r="H36" s="34">
        <v>80474173</v>
      </c>
      <c r="I36" s="34">
        <v>31305</v>
      </c>
      <c r="J36" s="34">
        <v>1650408</v>
      </c>
    </row>
    <row r="37" spans="1:10" x14ac:dyDescent="0.35">
      <c r="A37" s="40" t="s">
        <v>313</v>
      </c>
      <c r="B37" s="34">
        <v>624761268</v>
      </c>
      <c r="C37" s="34">
        <v>21636957</v>
      </c>
      <c r="D37" s="34">
        <v>252420644</v>
      </c>
      <c r="E37" s="34">
        <v>373701447</v>
      </c>
      <c r="F37" s="34">
        <v>2117359</v>
      </c>
      <c r="G37" s="34">
        <v>60723095</v>
      </c>
      <c r="H37" s="34">
        <v>37853257</v>
      </c>
      <c r="I37" s="34">
        <v>52991</v>
      </c>
      <c r="J37" s="34">
        <v>1518217</v>
      </c>
    </row>
    <row r="38" spans="1:10" x14ac:dyDescent="0.35">
      <c r="A38" s="40" t="s">
        <v>314</v>
      </c>
      <c r="B38" s="34">
        <v>301426887</v>
      </c>
      <c r="C38" s="34">
        <v>68581325</v>
      </c>
      <c r="D38" s="34">
        <v>13540490</v>
      </c>
      <c r="E38" s="34">
        <v>148753177</v>
      </c>
      <c r="F38">
        <v>0</v>
      </c>
      <c r="G38">
        <v>0</v>
      </c>
      <c r="H38" s="34">
        <v>37143191</v>
      </c>
      <c r="I38">
        <v>0</v>
      </c>
      <c r="J38">
        <v>0</v>
      </c>
    </row>
    <row r="39" spans="1:10" x14ac:dyDescent="0.35">
      <c r="A39" s="40" t="s">
        <v>315</v>
      </c>
      <c r="B39" s="34">
        <v>148975278</v>
      </c>
      <c r="C39" s="34">
        <v>56666279</v>
      </c>
      <c r="D39" s="34">
        <v>66524</v>
      </c>
      <c r="E39" s="34">
        <v>1538603</v>
      </c>
      <c r="F39">
        <v>0</v>
      </c>
      <c r="G39">
        <v>0</v>
      </c>
      <c r="H39" s="34">
        <v>276335</v>
      </c>
      <c r="I39">
        <v>0</v>
      </c>
      <c r="J39">
        <v>0</v>
      </c>
    </row>
    <row r="40" spans="1:10" x14ac:dyDescent="0.35">
      <c r="A40" s="40" t="s">
        <v>316</v>
      </c>
      <c r="B40" s="34">
        <v>315379358</v>
      </c>
      <c r="C40" s="34">
        <v>59853036</v>
      </c>
      <c r="D40" s="34">
        <v>3722069</v>
      </c>
      <c r="E40" s="34">
        <v>51712212</v>
      </c>
      <c r="F40">
        <v>0</v>
      </c>
      <c r="G40">
        <v>0</v>
      </c>
      <c r="H40" s="34">
        <v>9536723</v>
      </c>
      <c r="I40">
        <v>0</v>
      </c>
      <c r="J40">
        <v>0</v>
      </c>
    </row>
    <row r="41" spans="1:10" x14ac:dyDescent="0.35">
      <c r="A41" s="40" t="s">
        <v>317</v>
      </c>
      <c r="B41" s="34">
        <v>562475415</v>
      </c>
      <c r="C41" s="34">
        <v>22808013</v>
      </c>
      <c r="D41" s="34">
        <v>41809160</v>
      </c>
      <c r="E41" s="34">
        <v>447925125</v>
      </c>
      <c r="F41" s="34">
        <v>4230527</v>
      </c>
      <c r="G41" s="34">
        <v>32026993</v>
      </c>
      <c r="H41" s="34">
        <v>38695485</v>
      </c>
      <c r="I41" s="34">
        <v>245362</v>
      </c>
      <c r="J41" s="34">
        <v>1857550</v>
      </c>
    </row>
    <row r="42" spans="1:10" x14ac:dyDescent="0.35">
      <c r="A42" s="40" t="s">
        <v>318</v>
      </c>
      <c r="B42" s="34">
        <v>174783496</v>
      </c>
      <c r="C42" s="34">
        <v>13024686</v>
      </c>
      <c r="D42" s="34">
        <v>20982314</v>
      </c>
      <c r="E42" s="34">
        <v>137997219</v>
      </c>
      <c r="F42" s="34">
        <v>12578436</v>
      </c>
      <c r="G42" s="34">
        <v>13024779</v>
      </c>
      <c r="H42" s="34">
        <v>14717985</v>
      </c>
      <c r="I42" s="34">
        <v>729552</v>
      </c>
      <c r="J42" s="34">
        <v>755498</v>
      </c>
    </row>
    <row r="43" spans="1:10" x14ac:dyDescent="0.35">
      <c r="A43" s="40" t="s">
        <v>319</v>
      </c>
      <c r="B43" s="34">
        <v>430407024</v>
      </c>
      <c r="C43" s="34">
        <v>55450374</v>
      </c>
      <c r="D43" s="34">
        <v>30079405</v>
      </c>
      <c r="E43" s="34">
        <v>369991858</v>
      </c>
      <c r="F43" s="34">
        <v>14934404</v>
      </c>
      <c r="G43" s="34">
        <v>8884420</v>
      </c>
      <c r="H43" s="34">
        <v>30316968</v>
      </c>
      <c r="I43" s="34">
        <v>866204</v>
      </c>
      <c r="J43" s="34">
        <v>515292</v>
      </c>
    </row>
    <row r="44" spans="1:10" x14ac:dyDescent="0.35">
      <c r="A44" s="40" t="s">
        <v>320</v>
      </c>
      <c r="B44" s="34">
        <v>2629118187</v>
      </c>
      <c r="C44" s="34">
        <v>273326130</v>
      </c>
      <c r="D44" s="34">
        <v>282909969</v>
      </c>
      <c r="E44" s="34">
        <v>1009391485</v>
      </c>
      <c r="F44" s="34">
        <v>107441296</v>
      </c>
      <c r="G44" s="34">
        <v>21946503</v>
      </c>
      <c r="H44" s="34">
        <v>84532923</v>
      </c>
      <c r="I44" s="34">
        <v>2686076</v>
      </c>
      <c r="J44" s="34">
        <v>548689</v>
      </c>
    </row>
    <row r="45" spans="1:10" x14ac:dyDescent="0.35">
      <c r="A45" s="40" t="s">
        <v>321</v>
      </c>
      <c r="B45" s="34">
        <v>2544860565</v>
      </c>
      <c r="C45" s="34">
        <v>14673060</v>
      </c>
      <c r="D45" s="34">
        <v>931735723</v>
      </c>
      <c r="E45" s="34">
        <v>770344197</v>
      </c>
      <c r="F45" s="34">
        <v>104198</v>
      </c>
      <c r="G45" s="34">
        <v>1218983</v>
      </c>
      <c r="H45" s="34">
        <v>64627320</v>
      </c>
      <c r="I45" s="34">
        <v>3647</v>
      </c>
      <c r="J45" s="34">
        <v>42768</v>
      </c>
    </row>
    <row r="46" spans="1:10" x14ac:dyDescent="0.35">
      <c r="A46" s="40" t="s">
        <v>322</v>
      </c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35">
      <c r="A47" s="40" t="s">
        <v>323</v>
      </c>
      <c r="B47" s="34">
        <v>4041238797</v>
      </c>
      <c r="C47" s="34">
        <v>8479019</v>
      </c>
      <c r="D47" s="34">
        <v>211272866</v>
      </c>
      <c r="E47" s="34">
        <v>2105558268</v>
      </c>
      <c r="F47" s="34">
        <v>3121342</v>
      </c>
      <c r="G47" s="34">
        <v>18270061</v>
      </c>
      <c r="H47" s="34">
        <v>285106518</v>
      </c>
      <c r="I47" s="34">
        <v>106407</v>
      </c>
      <c r="J47" s="34">
        <v>621653</v>
      </c>
    </row>
    <row r="48" spans="1:10" x14ac:dyDescent="0.35">
      <c r="A48" s="40" t="s">
        <v>324</v>
      </c>
      <c r="B48" s="34">
        <v>611102572</v>
      </c>
      <c r="C48" s="34">
        <v>1018635</v>
      </c>
      <c r="D48" s="34">
        <v>99322346</v>
      </c>
      <c r="E48" s="34">
        <v>501437649</v>
      </c>
      <c r="F48" s="34">
        <v>11862</v>
      </c>
      <c r="G48" s="34">
        <v>11335537</v>
      </c>
      <c r="H48" s="34">
        <v>16352471</v>
      </c>
      <c r="I48" s="34">
        <v>296</v>
      </c>
      <c r="J48" s="34">
        <v>283408</v>
      </c>
    </row>
    <row r="49" spans="1:10" x14ac:dyDescent="0.35">
      <c r="A49" s="40" t="s">
        <v>325</v>
      </c>
      <c r="B49" s="34">
        <v>16761645</v>
      </c>
      <c r="C49" s="34">
        <v>437116</v>
      </c>
      <c r="D49" s="34">
        <v>27831</v>
      </c>
      <c r="E49" s="34">
        <v>10289656</v>
      </c>
      <c r="F49" s="34">
        <v>10085</v>
      </c>
      <c r="G49" s="34">
        <v>20931</v>
      </c>
      <c r="H49" s="34">
        <v>1445535</v>
      </c>
      <c r="I49" s="34">
        <v>253</v>
      </c>
      <c r="J49" s="34">
        <v>524</v>
      </c>
    </row>
    <row r="50" spans="1:10" x14ac:dyDescent="0.35">
      <c r="A50" s="40" t="s">
        <v>326</v>
      </c>
      <c r="B50" s="34">
        <v>522593777</v>
      </c>
      <c r="C50" s="34">
        <v>329094</v>
      </c>
      <c r="D50" s="34">
        <v>71659910</v>
      </c>
      <c r="E50" s="34">
        <v>437223280</v>
      </c>
      <c r="F50" s="34">
        <v>168472</v>
      </c>
      <c r="G50" s="34">
        <v>32653120</v>
      </c>
      <c r="H50" s="34">
        <v>51486280</v>
      </c>
      <c r="I50" s="34">
        <v>4214</v>
      </c>
      <c r="J50" s="34">
        <v>816375</v>
      </c>
    </row>
    <row r="51" spans="1:10" x14ac:dyDescent="0.35">
      <c r="A51" s="40" t="s">
        <v>327</v>
      </c>
      <c r="B51" s="34">
        <v>1478664338</v>
      </c>
      <c r="C51" s="34">
        <v>14092813</v>
      </c>
      <c r="D51" s="34">
        <v>526124484</v>
      </c>
      <c r="E51" s="34">
        <v>812250590</v>
      </c>
      <c r="F51" s="34">
        <v>2552498</v>
      </c>
      <c r="G51" s="34">
        <v>131749172</v>
      </c>
      <c r="H51" s="34">
        <v>26674554</v>
      </c>
      <c r="I51" s="34">
        <v>63869</v>
      </c>
      <c r="J51" s="34">
        <v>3293822</v>
      </c>
    </row>
    <row r="52" spans="1:10" x14ac:dyDescent="0.35">
      <c r="A52" s="40" t="s">
        <v>328</v>
      </c>
      <c r="B52" s="34">
        <v>1480362017</v>
      </c>
      <c r="C52" s="34">
        <v>11813696</v>
      </c>
      <c r="D52" s="34">
        <v>811816189</v>
      </c>
      <c r="E52" s="34">
        <v>685153083</v>
      </c>
      <c r="F52" s="34">
        <v>3299388</v>
      </c>
      <c r="G52" s="34">
        <v>111348451</v>
      </c>
      <c r="H52" s="34">
        <v>57611632</v>
      </c>
      <c r="I52" s="34">
        <v>82482</v>
      </c>
      <c r="J52" s="34">
        <v>2784259</v>
      </c>
    </row>
    <row r="53" spans="1:10" x14ac:dyDescent="0.35">
      <c r="A53" s="40" t="s">
        <v>329</v>
      </c>
      <c r="B53" s="34">
        <v>122592486</v>
      </c>
      <c r="C53" s="34">
        <v>3250941</v>
      </c>
      <c r="D53" s="34">
        <v>12214733</v>
      </c>
      <c r="E53" s="34">
        <v>85259155</v>
      </c>
      <c r="F53" s="34">
        <v>751192</v>
      </c>
      <c r="G53" s="34">
        <v>1516575</v>
      </c>
      <c r="H53" s="34">
        <v>5215164</v>
      </c>
      <c r="I53" s="34">
        <v>18780</v>
      </c>
      <c r="J53" s="34">
        <v>37925</v>
      </c>
    </row>
    <row r="54" spans="1:10" x14ac:dyDescent="0.35">
      <c r="A54" s="40" t="s">
        <v>330</v>
      </c>
      <c r="B54" s="34">
        <v>358046226</v>
      </c>
      <c r="C54" s="34">
        <v>9923296</v>
      </c>
      <c r="D54" s="34">
        <v>27209820</v>
      </c>
      <c r="E54" s="34">
        <v>285574052</v>
      </c>
      <c r="F54" s="34">
        <v>1566597</v>
      </c>
      <c r="G54" s="34">
        <v>7735845</v>
      </c>
      <c r="H54" s="34">
        <v>14911970</v>
      </c>
      <c r="I54" s="34">
        <v>39617</v>
      </c>
      <c r="J54" s="34">
        <v>195398</v>
      </c>
    </row>
    <row r="55" spans="1:10" x14ac:dyDescent="0.35">
      <c r="A55" s="40" t="s">
        <v>331</v>
      </c>
      <c r="B55" s="34">
        <v>4895792622</v>
      </c>
      <c r="C55" s="34">
        <v>259383376</v>
      </c>
      <c r="D55" s="34">
        <v>2121522896</v>
      </c>
      <c r="E55" s="34">
        <v>966582023</v>
      </c>
      <c r="F55" s="34">
        <v>7426818</v>
      </c>
      <c r="G55" s="34">
        <v>199906274</v>
      </c>
      <c r="H55" s="34">
        <v>115325247</v>
      </c>
      <c r="I55" s="34">
        <v>185654</v>
      </c>
      <c r="J55" s="34">
        <v>4999131</v>
      </c>
    </row>
    <row r="56" spans="1:10" x14ac:dyDescent="0.35">
      <c r="A56" s="40" t="s">
        <v>332</v>
      </c>
      <c r="B56" s="34">
        <v>190178855</v>
      </c>
      <c r="C56" s="34">
        <v>1602870</v>
      </c>
      <c r="D56" s="34">
        <v>17268763</v>
      </c>
      <c r="E56" s="34">
        <v>126813697</v>
      </c>
      <c r="F56" s="34">
        <v>215544</v>
      </c>
      <c r="G56" s="34">
        <v>1864688</v>
      </c>
      <c r="H56" s="34">
        <v>6337606</v>
      </c>
      <c r="I56" s="34">
        <v>5393</v>
      </c>
      <c r="J56" s="34">
        <v>46611</v>
      </c>
    </row>
    <row r="57" spans="1:10" x14ac:dyDescent="0.35">
      <c r="A57" s="40" t="s">
        <v>333</v>
      </c>
      <c r="B57" s="34">
        <v>82696203</v>
      </c>
      <c r="C57" s="34">
        <v>1093778</v>
      </c>
      <c r="D57" s="34">
        <v>43186578</v>
      </c>
      <c r="E57" s="34">
        <v>39019382</v>
      </c>
      <c r="F57" s="34">
        <v>201681</v>
      </c>
      <c r="G57" s="34">
        <v>5327100</v>
      </c>
      <c r="H57" s="34">
        <v>1688828</v>
      </c>
      <c r="I57" s="34">
        <v>5092</v>
      </c>
      <c r="J57" s="34">
        <v>133169</v>
      </c>
    </row>
    <row r="58" spans="1:10" x14ac:dyDescent="0.35">
      <c r="A58" s="40" t="s">
        <v>334</v>
      </c>
      <c r="B58" s="34">
        <v>1777914571</v>
      </c>
      <c r="C58" s="34">
        <v>31122242</v>
      </c>
      <c r="D58" s="34">
        <v>805599433</v>
      </c>
      <c r="E58" s="34">
        <v>592096338</v>
      </c>
      <c r="F58" s="34">
        <v>3766176</v>
      </c>
      <c r="G58" s="34">
        <v>205206765</v>
      </c>
      <c r="H58" s="34">
        <v>39842285</v>
      </c>
      <c r="I58" s="34">
        <v>94169</v>
      </c>
      <c r="J58" s="34">
        <v>5128519</v>
      </c>
    </row>
    <row r="59" spans="1:10" x14ac:dyDescent="0.35">
      <c r="A59" s="40" t="s">
        <v>335</v>
      </c>
      <c r="B59" s="42"/>
      <c r="C59" s="42"/>
      <c r="D59" s="42"/>
      <c r="E59" s="42"/>
      <c r="F59" s="42"/>
      <c r="G59" s="42"/>
      <c r="H59" s="42"/>
      <c r="I59" s="42"/>
      <c r="J59" s="42"/>
    </row>
    <row r="60" spans="1:10" x14ac:dyDescent="0.35">
      <c r="A60" s="40" t="s">
        <v>336</v>
      </c>
      <c r="B60" s="34">
        <v>2857750926</v>
      </c>
      <c r="C60" s="34">
        <v>612003</v>
      </c>
      <c r="D60" s="34">
        <v>1183034521</v>
      </c>
      <c r="E60" s="34">
        <v>22348358</v>
      </c>
      <c r="F60" s="34">
        <v>5559</v>
      </c>
      <c r="G60" s="34">
        <v>13387</v>
      </c>
      <c r="H60" s="34">
        <v>5547454</v>
      </c>
      <c r="I60" s="34">
        <v>111</v>
      </c>
      <c r="J60" s="34">
        <v>268</v>
      </c>
    </row>
    <row r="61" spans="1:10" x14ac:dyDescent="0.35">
      <c r="A61" s="40" t="s">
        <v>337</v>
      </c>
      <c r="B61" s="34">
        <v>565808629</v>
      </c>
      <c r="C61" s="34">
        <v>81134</v>
      </c>
      <c r="D61" s="34">
        <v>530180563</v>
      </c>
      <c r="E61" s="34">
        <v>3933566</v>
      </c>
      <c r="F61">
        <v>0</v>
      </c>
      <c r="G61">
        <v>0</v>
      </c>
      <c r="H61" s="34">
        <v>970729</v>
      </c>
      <c r="I61">
        <v>0</v>
      </c>
      <c r="J61">
        <v>0</v>
      </c>
    </row>
    <row r="62" spans="1:10" x14ac:dyDescent="0.35">
      <c r="A62" s="40" t="s">
        <v>338</v>
      </c>
      <c r="B62" s="34">
        <v>14999275298</v>
      </c>
      <c r="C62" s="34">
        <v>61651409</v>
      </c>
      <c r="D62" s="34">
        <v>10308535785</v>
      </c>
      <c r="E62" s="34">
        <v>3100257829</v>
      </c>
      <c r="F62" s="34">
        <v>10904771</v>
      </c>
      <c r="G62" s="34">
        <v>935847147</v>
      </c>
      <c r="H62" s="34">
        <v>203588398</v>
      </c>
      <c r="I62" s="34">
        <v>545199</v>
      </c>
      <c r="J62" s="34">
        <v>46798557</v>
      </c>
    </row>
    <row r="63" spans="1:10" x14ac:dyDescent="0.35">
      <c r="A63" s="40" t="s">
        <v>339</v>
      </c>
      <c r="B63" s="34">
        <v>1413874193</v>
      </c>
      <c r="C63" s="34">
        <v>1020103699</v>
      </c>
      <c r="D63" s="34">
        <v>108824516</v>
      </c>
      <c r="E63" s="34">
        <v>331558119</v>
      </c>
      <c r="F63" s="34">
        <v>47251669</v>
      </c>
      <c r="G63" s="34">
        <v>3353291</v>
      </c>
      <c r="H63" s="34">
        <v>8353019</v>
      </c>
      <c r="I63" s="34">
        <v>945025</v>
      </c>
      <c r="J63" s="34">
        <v>67064</v>
      </c>
    </row>
    <row r="64" spans="1:10" x14ac:dyDescent="0.35">
      <c r="A64" s="40" t="s">
        <v>340</v>
      </c>
      <c r="B64" s="34">
        <v>216805542540</v>
      </c>
      <c r="C64" s="34">
        <v>28262217957</v>
      </c>
      <c r="D64" s="34">
        <v>49743872779</v>
      </c>
      <c r="E64" s="34">
        <v>115075539943</v>
      </c>
      <c r="F64" s="34">
        <v>680267858</v>
      </c>
      <c r="G64" s="34">
        <v>7448264844</v>
      </c>
      <c r="H64" s="34">
        <v>3619073233</v>
      </c>
      <c r="I64" s="34">
        <v>16995221</v>
      </c>
      <c r="J64" s="34">
        <v>186206870</v>
      </c>
    </row>
    <row r="65" spans="1:10" x14ac:dyDescent="0.35">
      <c r="A65" s="40" t="s">
        <v>341</v>
      </c>
      <c r="B65" s="34">
        <v>47537922953</v>
      </c>
      <c r="C65" s="34">
        <v>7169839531</v>
      </c>
      <c r="D65" s="34">
        <v>37151964122</v>
      </c>
      <c r="E65" s="34">
        <v>984985335</v>
      </c>
      <c r="F65" s="34">
        <v>5513080</v>
      </c>
      <c r="G65" s="34">
        <v>38720887</v>
      </c>
      <c r="H65" s="34">
        <v>104190437</v>
      </c>
      <c r="I65" s="34">
        <v>874496</v>
      </c>
      <c r="J65" s="34">
        <v>9629979</v>
      </c>
    </row>
    <row r="66" spans="1:10" x14ac:dyDescent="0.35">
      <c r="A66" s="40" t="s">
        <v>342</v>
      </c>
      <c r="B66" s="34">
        <v>48825490</v>
      </c>
      <c r="C66" s="34">
        <v>1229782</v>
      </c>
      <c r="D66" s="34">
        <v>1241054</v>
      </c>
      <c r="E66" s="34">
        <v>32973223</v>
      </c>
      <c r="F66" s="34">
        <v>172879</v>
      </c>
      <c r="G66" s="34">
        <v>711875</v>
      </c>
      <c r="H66" s="34">
        <v>934376</v>
      </c>
      <c r="I66" s="34">
        <v>4323</v>
      </c>
      <c r="J66" s="34">
        <v>17847</v>
      </c>
    </row>
    <row r="67" spans="1:10" x14ac:dyDescent="0.35">
      <c r="A67" s="40" t="s">
        <v>343</v>
      </c>
      <c r="B67" s="34">
        <v>784147688</v>
      </c>
      <c r="C67" s="34">
        <v>180103366</v>
      </c>
      <c r="D67" s="34">
        <v>427624408</v>
      </c>
      <c r="E67" s="34">
        <v>230209120</v>
      </c>
      <c r="F67" s="34">
        <v>4579202</v>
      </c>
      <c r="G67" s="34">
        <v>58615801</v>
      </c>
      <c r="H67" s="34">
        <v>10002866</v>
      </c>
      <c r="I67" s="34">
        <v>183169</v>
      </c>
      <c r="J67" s="34">
        <v>2344668</v>
      </c>
    </row>
    <row r="68" spans="1:10" x14ac:dyDescent="0.35">
      <c r="A68" s="40" t="s">
        <v>344</v>
      </c>
      <c r="B68" s="34">
        <v>1491698582</v>
      </c>
      <c r="C68" s="34">
        <v>338331671</v>
      </c>
      <c r="D68" s="34">
        <v>268900484</v>
      </c>
      <c r="E68" s="34">
        <v>952932117</v>
      </c>
      <c r="F68" s="34">
        <v>49683241</v>
      </c>
      <c r="G68" s="34">
        <v>55509566</v>
      </c>
      <c r="H68" s="34">
        <v>48401450</v>
      </c>
      <c r="I68" s="34">
        <v>1242879</v>
      </c>
      <c r="J68" s="34">
        <v>1399103</v>
      </c>
    </row>
    <row r="69" spans="1:10" x14ac:dyDescent="0.35">
      <c r="A69" s="40" t="s">
        <v>345</v>
      </c>
      <c r="B69" s="34">
        <v>322024268</v>
      </c>
      <c r="C69" s="34">
        <v>4804836</v>
      </c>
      <c r="D69" s="34">
        <v>233795533</v>
      </c>
      <c r="E69" s="34">
        <v>225710466</v>
      </c>
      <c r="F69" s="34">
        <v>4481833</v>
      </c>
      <c r="G69" s="34">
        <v>160519217</v>
      </c>
      <c r="H69" s="34">
        <v>8460468</v>
      </c>
      <c r="I69" s="34">
        <v>112024</v>
      </c>
      <c r="J69" s="34">
        <v>4013278</v>
      </c>
    </row>
    <row r="70" spans="1:10" x14ac:dyDescent="0.35">
      <c r="A70" s="40" t="s">
        <v>346</v>
      </c>
      <c r="B70" s="34">
        <v>19773306191</v>
      </c>
      <c r="C70" s="34">
        <v>4859392541</v>
      </c>
      <c r="D70" s="34">
        <v>8245178761</v>
      </c>
      <c r="E70" s="34">
        <v>7614619662</v>
      </c>
      <c r="F70" s="34">
        <v>930289393</v>
      </c>
      <c r="G70" s="34">
        <v>1990603569</v>
      </c>
      <c r="H70" s="34">
        <v>561228871</v>
      </c>
      <c r="I70" s="34">
        <v>23253202</v>
      </c>
      <c r="J70" s="34">
        <v>49759914</v>
      </c>
    </row>
    <row r="71" spans="1:10" x14ac:dyDescent="0.35">
      <c r="A71" s="40" t="s">
        <v>347</v>
      </c>
      <c r="B71" s="34">
        <v>7165624431</v>
      </c>
      <c r="C71" s="34">
        <v>195756971</v>
      </c>
      <c r="D71" s="34">
        <v>3283521303</v>
      </c>
      <c r="E71" s="34">
        <v>4424432974</v>
      </c>
      <c r="F71" s="34">
        <v>39099975</v>
      </c>
      <c r="G71" s="34">
        <v>921252349</v>
      </c>
      <c r="H71" s="34">
        <v>532466981</v>
      </c>
      <c r="I71" s="34">
        <v>977655</v>
      </c>
      <c r="J71" s="34">
        <v>23036393</v>
      </c>
    </row>
    <row r="72" spans="1:10" x14ac:dyDescent="0.35">
      <c r="A72" s="40" t="s">
        <v>348</v>
      </c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35">
      <c r="A73" s="40" t="s">
        <v>349</v>
      </c>
      <c r="B73" s="42"/>
      <c r="C73" s="42"/>
      <c r="D73" s="42"/>
      <c r="E73" s="42"/>
      <c r="F73" s="42"/>
      <c r="G73" s="42"/>
      <c r="H73" s="42"/>
      <c r="I73" s="42"/>
      <c r="J73" s="42"/>
    </row>
    <row r="74" spans="1:10" x14ac:dyDescent="0.35">
      <c r="A74" s="40" t="s">
        <v>350</v>
      </c>
      <c r="B74" s="34">
        <v>11769567137</v>
      </c>
      <c r="C74" s="34">
        <v>1064363151</v>
      </c>
      <c r="D74" s="34">
        <v>3908727049</v>
      </c>
      <c r="E74" s="34">
        <v>6086911806</v>
      </c>
      <c r="F74" s="34">
        <v>156223232</v>
      </c>
      <c r="G74" s="34">
        <v>1365411695</v>
      </c>
      <c r="H74" s="34">
        <v>191135703</v>
      </c>
      <c r="I74" s="34">
        <v>3905998</v>
      </c>
      <c r="J74" s="34">
        <v>34136076</v>
      </c>
    </row>
    <row r="75" spans="1:10" x14ac:dyDescent="0.35">
      <c r="A75" s="40" t="s">
        <v>351</v>
      </c>
      <c r="B75" s="34">
        <v>6307601018</v>
      </c>
      <c r="C75" s="34">
        <v>351145782</v>
      </c>
      <c r="D75" s="34">
        <v>2501941442</v>
      </c>
      <c r="E75" s="34">
        <v>3451224276</v>
      </c>
      <c r="F75" s="34">
        <v>80328928</v>
      </c>
      <c r="G75" s="34">
        <v>889040415</v>
      </c>
      <c r="H75" s="34">
        <v>169064641</v>
      </c>
      <c r="I75" s="34">
        <v>2008336</v>
      </c>
      <c r="J75" s="34">
        <v>22226786</v>
      </c>
    </row>
    <row r="76" spans="1:10" x14ac:dyDescent="0.35">
      <c r="A76" s="40" t="s">
        <v>352</v>
      </c>
      <c r="B76" s="42"/>
      <c r="C76" s="42"/>
      <c r="D76" s="42"/>
      <c r="E76" s="42"/>
      <c r="F76" s="42"/>
      <c r="G76" s="42"/>
      <c r="H76" s="42"/>
      <c r="I76" s="42"/>
      <c r="J76" s="42"/>
    </row>
    <row r="77" spans="1:10" x14ac:dyDescent="0.35">
      <c r="A77" s="40" t="s">
        <v>353</v>
      </c>
      <c r="B77" s="34">
        <v>4650077761</v>
      </c>
      <c r="C77" s="34">
        <v>125704442</v>
      </c>
      <c r="D77" s="34">
        <v>1597666343</v>
      </c>
      <c r="E77" s="34">
        <v>2320976963</v>
      </c>
      <c r="F77" s="34">
        <v>6571876</v>
      </c>
      <c r="G77" s="34">
        <v>14033539</v>
      </c>
      <c r="H77" s="34">
        <v>389721592</v>
      </c>
      <c r="I77" s="34">
        <v>164338</v>
      </c>
      <c r="J77" s="34">
        <v>350854</v>
      </c>
    </row>
    <row r="78" spans="1:10" x14ac:dyDescent="0.35">
      <c r="A78" s="40" t="s">
        <v>354</v>
      </c>
      <c r="B78" s="34">
        <v>6028363676</v>
      </c>
      <c r="C78" s="34">
        <v>843024851</v>
      </c>
      <c r="D78" s="34">
        <v>2209401721</v>
      </c>
      <c r="E78" s="34">
        <v>3487787223</v>
      </c>
      <c r="F78" s="34">
        <v>267994853</v>
      </c>
      <c r="G78" s="34">
        <v>906259287</v>
      </c>
      <c r="H78" s="34">
        <v>339714239</v>
      </c>
      <c r="I78" s="34">
        <v>6699892</v>
      </c>
      <c r="J78" s="34">
        <v>22657986</v>
      </c>
    </row>
    <row r="79" spans="1:10" x14ac:dyDescent="0.35">
      <c r="A79" s="40" t="s">
        <v>355</v>
      </c>
      <c r="B79" s="34">
        <v>1232096650</v>
      </c>
      <c r="C79" s="34">
        <v>199181987</v>
      </c>
      <c r="D79" s="34">
        <v>498955274</v>
      </c>
      <c r="E79" s="34">
        <v>775490145</v>
      </c>
      <c r="F79" s="34">
        <v>86524262</v>
      </c>
      <c r="G79" s="34">
        <v>212560547</v>
      </c>
      <c r="H79" s="34">
        <v>75737055</v>
      </c>
      <c r="I79" s="34">
        <v>2164680</v>
      </c>
      <c r="J79" s="34">
        <v>5314316</v>
      </c>
    </row>
    <row r="80" spans="1:10" x14ac:dyDescent="0.35">
      <c r="A80" s="40" t="s">
        <v>356</v>
      </c>
      <c r="B80" s="34">
        <v>1570994667</v>
      </c>
      <c r="C80" s="34">
        <v>282196014</v>
      </c>
      <c r="D80" s="34">
        <v>510213463</v>
      </c>
      <c r="E80" s="34">
        <v>769847349</v>
      </c>
      <c r="F80" s="34">
        <v>116762384</v>
      </c>
      <c r="G80" s="34">
        <v>133212453</v>
      </c>
      <c r="H80" s="34">
        <v>65957878</v>
      </c>
      <c r="I80" s="34">
        <v>2919340</v>
      </c>
      <c r="J80" s="34">
        <v>3330586</v>
      </c>
    </row>
    <row r="81" spans="1:10" x14ac:dyDescent="0.35">
      <c r="A81" s="40" t="s">
        <v>357</v>
      </c>
      <c r="B81" s="34">
        <v>1773553007</v>
      </c>
      <c r="C81" s="34">
        <v>604887173</v>
      </c>
      <c r="D81" s="34">
        <v>427802439</v>
      </c>
      <c r="E81" s="34">
        <v>806090490</v>
      </c>
      <c r="F81" s="34">
        <v>30688260</v>
      </c>
      <c r="G81" s="34">
        <v>165945471</v>
      </c>
      <c r="H81" s="34">
        <v>42701667</v>
      </c>
      <c r="I81" s="34">
        <v>767451</v>
      </c>
      <c r="J81" s="34">
        <v>4148617</v>
      </c>
    </row>
    <row r="82" spans="1:10" x14ac:dyDescent="0.35">
      <c r="A82" s="40" t="s">
        <v>358</v>
      </c>
      <c r="B82" s="34">
        <v>5174861467</v>
      </c>
      <c r="C82" s="34">
        <v>134902595</v>
      </c>
      <c r="D82" s="34">
        <v>3365999187</v>
      </c>
      <c r="E82" s="34">
        <v>3187559449</v>
      </c>
      <c r="F82" s="34">
        <v>66329331</v>
      </c>
      <c r="G82" s="34">
        <v>1845694791</v>
      </c>
      <c r="H82" s="34">
        <v>181351722</v>
      </c>
      <c r="I82" s="34">
        <v>1658224</v>
      </c>
      <c r="J82" s="34">
        <v>46140537</v>
      </c>
    </row>
    <row r="83" spans="1:10" x14ac:dyDescent="0.35">
      <c r="A83" s="40" t="s">
        <v>359</v>
      </c>
      <c r="B83" s="34">
        <v>2201794465</v>
      </c>
      <c r="C83" s="34">
        <v>18124711</v>
      </c>
      <c r="D83" s="34">
        <v>1873081615</v>
      </c>
      <c r="E83" s="34">
        <v>490996946</v>
      </c>
      <c r="F83" s="34">
        <v>1007479</v>
      </c>
      <c r="G83" s="34">
        <v>293184645</v>
      </c>
      <c r="H83" s="34">
        <v>19024729</v>
      </c>
      <c r="I83" s="34">
        <v>25184</v>
      </c>
      <c r="J83" s="34">
        <v>7328574</v>
      </c>
    </row>
    <row r="84" spans="1:10" x14ac:dyDescent="0.35">
      <c r="A84" s="40" t="s">
        <v>360</v>
      </c>
      <c r="B84" s="34">
        <v>17025439982</v>
      </c>
      <c r="C84" s="34">
        <v>2232183845</v>
      </c>
      <c r="D84" s="34">
        <v>6767694757</v>
      </c>
      <c r="E84" s="34">
        <v>7348343567</v>
      </c>
      <c r="F84" s="34">
        <v>440532556</v>
      </c>
      <c r="G84" s="34">
        <v>1772545506</v>
      </c>
      <c r="H84" s="34">
        <v>532705712</v>
      </c>
      <c r="I84" s="34">
        <v>11014682</v>
      </c>
      <c r="J84" s="34">
        <v>44316942</v>
      </c>
    </row>
    <row r="85" spans="1:10" x14ac:dyDescent="0.35">
      <c r="A85" s="40" t="s">
        <v>361</v>
      </c>
      <c r="B85" s="34">
        <v>1136421963</v>
      </c>
      <c r="C85" s="34">
        <v>157333662</v>
      </c>
      <c r="D85" s="34">
        <v>190974863</v>
      </c>
      <c r="E85" s="34">
        <v>741459018</v>
      </c>
      <c r="F85" s="34">
        <v>5472596</v>
      </c>
      <c r="G85" s="34">
        <v>16790103</v>
      </c>
      <c r="H85" s="34">
        <v>144625519</v>
      </c>
      <c r="I85" s="34">
        <v>179957</v>
      </c>
      <c r="J85" s="34">
        <v>520519</v>
      </c>
    </row>
    <row r="86" spans="1:10" x14ac:dyDescent="0.35">
      <c r="A86" s="40" t="s">
        <v>362</v>
      </c>
      <c r="B86" s="34">
        <v>87856925</v>
      </c>
      <c r="C86" s="34">
        <v>7728687</v>
      </c>
      <c r="D86" s="34">
        <v>11367940</v>
      </c>
      <c r="E86" s="34">
        <v>6011510</v>
      </c>
      <c r="F86" s="34">
        <v>11527</v>
      </c>
      <c r="G86">
        <v>0</v>
      </c>
      <c r="H86" s="34">
        <v>1431070</v>
      </c>
      <c r="I86" s="34">
        <v>611</v>
      </c>
      <c r="J86">
        <v>0</v>
      </c>
    </row>
    <row r="87" spans="1:10" x14ac:dyDescent="0.35">
      <c r="A87" s="40" t="s">
        <v>363</v>
      </c>
      <c r="B87" s="34">
        <v>1418840262</v>
      </c>
      <c r="C87" s="34">
        <v>3922448</v>
      </c>
      <c r="D87" s="34">
        <v>991136112</v>
      </c>
      <c r="E87" s="34">
        <v>39767523</v>
      </c>
      <c r="F87" s="34">
        <v>33723</v>
      </c>
      <c r="G87" s="34">
        <v>7202</v>
      </c>
      <c r="H87" s="34">
        <v>9447240</v>
      </c>
      <c r="I87" s="34">
        <v>1348</v>
      </c>
      <c r="J87" s="34">
        <v>186</v>
      </c>
    </row>
    <row r="88" spans="1:10" x14ac:dyDescent="0.35">
      <c r="A88" s="40" t="s">
        <v>364</v>
      </c>
      <c r="B88" s="34">
        <v>113299608</v>
      </c>
      <c r="C88" s="34">
        <v>4870964</v>
      </c>
      <c r="D88" s="34">
        <v>50761390</v>
      </c>
      <c r="E88" s="34">
        <v>6561452</v>
      </c>
      <c r="F88" s="34">
        <v>43996</v>
      </c>
      <c r="G88" s="34">
        <v>108877</v>
      </c>
      <c r="H88" s="34">
        <v>1342168</v>
      </c>
      <c r="I88" s="34">
        <v>2107</v>
      </c>
      <c r="J88" s="34">
        <v>5588</v>
      </c>
    </row>
    <row r="89" spans="1:10" x14ac:dyDescent="0.35">
      <c r="A89" s="40" t="s">
        <v>365</v>
      </c>
      <c r="B89" s="34">
        <v>4142658</v>
      </c>
      <c r="C89" s="34">
        <v>242624</v>
      </c>
      <c r="D89" s="34">
        <v>61676</v>
      </c>
      <c r="E89" s="34">
        <v>1648963</v>
      </c>
      <c r="F89" s="34">
        <v>155744</v>
      </c>
      <c r="G89">
        <v>0</v>
      </c>
      <c r="H89" s="34">
        <v>87174</v>
      </c>
      <c r="I89" s="34">
        <v>6549</v>
      </c>
      <c r="J89">
        <v>0</v>
      </c>
    </row>
    <row r="90" spans="1:10" x14ac:dyDescent="0.35">
      <c r="A90" s="40" t="s">
        <v>366</v>
      </c>
      <c r="B90" s="34">
        <v>283897327</v>
      </c>
      <c r="C90" s="34">
        <v>23185612</v>
      </c>
      <c r="D90" s="34">
        <v>139671096</v>
      </c>
      <c r="E90" s="34">
        <v>32128204</v>
      </c>
      <c r="F90">
        <v>0</v>
      </c>
      <c r="G90">
        <v>0</v>
      </c>
      <c r="H90" s="34">
        <v>8018664</v>
      </c>
      <c r="I90">
        <v>0</v>
      </c>
      <c r="J90">
        <v>0</v>
      </c>
    </row>
    <row r="91" spans="1:10" x14ac:dyDescent="0.35">
      <c r="A91" s="40" t="s">
        <v>367</v>
      </c>
      <c r="B91" s="42"/>
      <c r="C91" s="42"/>
      <c r="D91" s="42"/>
      <c r="E91" s="42"/>
      <c r="F91" s="42"/>
      <c r="G91" s="42"/>
      <c r="H91" s="42"/>
      <c r="I91" s="42"/>
      <c r="J91" s="42"/>
    </row>
  </sheetData>
  <mergeCells count="4">
    <mergeCell ref="B4:D4"/>
    <mergeCell ref="E4:G4"/>
    <mergeCell ref="H4:J4"/>
    <mergeCell ref="B6:J7"/>
  </mergeCells>
  <pageMargins left="0.78740157499999996" right="0.78740157499999996" top="0.984251969" bottom="0.984251969" header="0.4921259845" footer="0.492125984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7FB76-7C7C-4902-A158-C7338DF93446}">
  <dimension ref="A1:T146"/>
  <sheetViews>
    <sheetView topLeftCell="G1" workbookViewId="0">
      <selection activeCell="T8" sqref="T8"/>
    </sheetView>
  </sheetViews>
  <sheetFormatPr baseColWidth="10" defaultRowHeight="14.5" x14ac:dyDescent="0.35"/>
  <cols>
    <col min="2" max="2" width="14.7265625" bestFit="1" customWidth="1"/>
    <col min="3" max="7" width="13.7265625" bestFit="1" customWidth="1"/>
    <col min="8" max="8" width="12.7265625" bestFit="1" customWidth="1"/>
    <col min="9" max="9" width="13.7265625" bestFit="1" customWidth="1"/>
    <col min="10" max="12" width="12.7265625" bestFit="1" customWidth="1"/>
    <col min="13" max="13" width="11.54296875" bestFit="1" customWidth="1"/>
    <col min="14" max="14" width="12.7265625" bestFit="1" customWidth="1"/>
    <col min="15" max="16" width="11.54296875" bestFit="1" customWidth="1"/>
    <col min="20" max="20" width="12" bestFit="1" customWidth="1"/>
  </cols>
  <sheetData>
    <row r="1" spans="1:20" x14ac:dyDescent="0.35">
      <c r="A1" s="43" t="s">
        <v>8</v>
      </c>
      <c r="R1" t="s">
        <v>511</v>
      </c>
      <c r="S1">
        <v>25</v>
      </c>
    </row>
    <row r="2" spans="1:20" x14ac:dyDescent="0.35">
      <c r="A2" t="s">
        <v>371</v>
      </c>
    </row>
    <row r="4" spans="1:20" x14ac:dyDescent="0.35">
      <c r="A4" s="44" t="s">
        <v>10</v>
      </c>
      <c r="B4" s="93" t="s">
        <v>13</v>
      </c>
      <c r="C4" s="94"/>
      <c r="D4" s="94"/>
      <c r="E4" s="94"/>
      <c r="F4" s="95"/>
      <c r="G4" s="93" t="s">
        <v>12</v>
      </c>
      <c r="H4" s="94"/>
      <c r="I4" s="94"/>
      <c r="J4" s="94"/>
      <c r="K4" s="95"/>
      <c r="L4" s="93" t="s">
        <v>11</v>
      </c>
      <c r="M4" s="94"/>
      <c r="N4" s="94"/>
      <c r="O4" s="94"/>
      <c r="P4" s="95"/>
    </row>
    <row r="5" spans="1:20" x14ac:dyDescent="0.35">
      <c r="A5" s="44" t="s">
        <v>14</v>
      </c>
      <c r="B5" s="45" t="s">
        <v>15</v>
      </c>
      <c r="C5" s="45" t="s">
        <v>122</v>
      </c>
      <c r="D5" s="45" t="s">
        <v>123</v>
      </c>
      <c r="E5" s="45" t="s">
        <v>124</v>
      </c>
      <c r="F5" s="45" t="s">
        <v>276</v>
      </c>
      <c r="G5" s="45" t="s">
        <v>15</v>
      </c>
      <c r="H5" s="45" t="s">
        <v>122</v>
      </c>
      <c r="I5" s="45" t="s">
        <v>123</v>
      </c>
      <c r="J5" s="45" t="s">
        <v>124</v>
      </c>
      <c r="K5" s="45" t="s">
        <v>276</v>
      </c>
      <c r="L5" s="45" t="s">
        <v>15</v>
      </c>
      <c r="M5" s="45" t="s">
        <v>122</v>
      </c>
      <c r="N5" s="45" t="s">
        <v>123</v>
      </c>
      <c r="O5" s="45" t="s">
        <v>124</v>
      </c>
      <c r="P5" s="45" t="s">
        <v>276</v>
      </c>
    </row>
    <row r="6" spans="1:20" x14ac:dyDescent="0.35">
      <c r="A6" s="44" t="s">
        <v>16</v>
      </c>
      <c r="B6" s="96" t="s">
        <v>21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1:20" x14ac:dyDescent="0.35">
      <c r="A7" s="46" t="s">
        <v>22</v>
      </c>
      <c r="B7" s="99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  <c r="R7" t="s">
        <v>512</v>
      </c>
      <c r="S7" t="s">
        <v>513</v>
      </c>
      <c r="T7" t="s">
        <v>130</v>
      </c>
    </row>
    <row r="8" spans="1:20" x14ac:dyDescent="0.35">
      <c r="A8" s="47" t="s">
        <v>139</v>
      </c>
      <c r="B8" s="48">
        <v>121225064610</v>
      </c>
      <c r="C8" s="48">
        <v>21406422865</v>
      </c>
      <c r="D8" s="48">
        <v>22645161158</v>
      </c>
      <c r="E8" s="48">
        <v>23291765547</v>
      </c>
      <c r="F8" s="48">
        <v>14581572852</v>
      </c>
      <c r="G8" s="48">
        <v>47197433781</v>
      </c>
      <c r="H8" s="48">
        <v>1700620419</v>
      </c>
      <c r="I8" s="48">
        <v>19873076082</v>
      </c>
      <c r="J8" s="48">
        <v>4279823840</v>
      </c>
      <c r="K8" s="48">
        <v>6834412821</v>
      </c>
      <c r="L8" s="48">
        <v>4770372044</v>
      </c>
      <c r="M8" s="48">
        <v>42758785</v>
      </c>
      <c r="N8" s="48">
        <v>3690594352</v>
      </c>
      <c r="O8" s="48">
        <v>101002484</v>
      </c>
      <c r="P8" s="48">
        <v>241909811</v>
      </c>
      <c r="R8" s="51">
        <f>L8/B8</f>
        <v>3.9351367304666186E-2</v>
      </c>
      <c r="S8" s="52">
        <f>R8+S1%</f>
        <v>0.28935136730466621</v>
      </c>
      <c r="T8">
        <f>S8*B8</f>
        <v>35076638196.5</v>
      </c>
    </row>
    <row r="9" spans="1:20" x14ac:dyDescent="0.35">
      <c r="A9" s="47" t="s">
        <v>372</v>
      </c>
      <c r="B9" s="49">
        <v>68308764</v>
      </c>
      <c r="C9" s="49">
        <v>264125</v>
      </c>
      <c r="D9" s="49">
        <v>57230939</v>
      </c>
      <c r="E9" s="49">
        <v>609616</v>
      </c>
      <c r="F9" s="49">
        <v>1615559</v>
      </c>
      <c r="G9" s="49">
        <v>66617678</v>
      </c>
      <c r="H9" s="49">
        <v>38477</v>
      </c>
      <c r="I9" s="49">
        <v>56578767</v>
      </c>
      <c r="J9" s="49">
        <v>1904</v>
      </c>
      <c r="K9" s="49">
        <v>1617627</v>
      </c>
      <c r="L9" s="49">
        <v>3464026</v>
      </c>
      <c r="M9" s="49">
        <v>2002</v>
      </c>
      <c r="N9" s="49">
        <v>2941993</v>
      </c>
      <c r="O9" s="49">
        <v>99</v>
      </c>
      <c r="P9" s="49">
        <v>84125</v>
      </c>
    </row>
    <row r="10" spans="1:20" x14ac:dyDescent="0.35">
      <c r="A10" s="47" t="s">
        <v>373</v>
      </c>
      <c r="B10" s="49">
        <v>10850557389</v>
      </c>
      <c r="C10" s="49">
        <v>7749438339</v>
      </c>
      <c r="D10" s="49">
        <v>3282225</v>
      </c>
      <c r="E10" s="49">
        <v>62753076</v>
      </c>
      <c r="F10" s="49">
        <v>121296560</v>
      </c>
      <c r="G10" s="49">
        <v>1451586555</v>
      </c>
      <c r="H10" s="49">
        <v>25763</v>
      </c>
      <c r="I10" s="49">
        <v>2697828</v>
      </c>
      <c r="J10">
        <v>0</v>
      </c>
      <c r="K10" s="49">
        <v>6444207</v>
      </c>
      <c r="L10" s="49">
        <v>118391287</v>
      </c>
      <c r="M10" s="49">
        <v>671</v>
      </c>
      <c r="N10" s="49">
        <v>491035</v>
      </c>
      <c r="O10">
        <v>0</v>
      </c>
      <c r="P10" s="49">
        <v>588306</v>
      </c>
    </row>
    <row r="11" spans="1:20" x14ac:dyDescent="0.35">
      <c r="A11" s="47" t="s">
        <v>374</v>
      </c>
      <c r="B11" s="49">
        <v>1447999261</v>
      </c>
      <c r="C11" s="49">
        <v>484798919</v>
      </c>
      <c r="D11" s="49">
        <v>20902269</v>
      </c>
      <c r="E11" s="49">
        <v>186216559</v>
      </c>
      <c r="F11" s="49">
        <v>180785134</v>
      </c>
      <c r="G11" s="49">
        <v>644560071</v>
      </c>
      <c r="H11" s="49">
        <v>9563287</v>
      </c>
      <c r="I11" s="49">
        <v>19354248</v>
      </c>
      <c r="J11" s="49">
        <v>9663131</v>
      </c>
      <c r="K11" s="49">
        <v>179893413</v>
      </c>
      <c r="L11" s="49">
        <v>51264448</v>
      </c>
      <c r="M11" s="49">
        <v>381908</v>
      </c>
      <c r="N11" s="49">
        <v>3887407</v>
      </c>
      <c r="O11" s="49">
        <v>472845</v>
      </c>
      <c r="P11" s="49">
        <v>11718998</v>
      </c>
    </row>
    <row r="12" spans="1:20" x14ac:dyDescent="0.35">
      <c r="A12" s="47" t="s">
        <v>375</v>
      </c>
      <c r="B12" s="49">
        <v>925156592</v>
      </c>
      <c r="C12" s="49">
        <v>638679999</v>
      </c>
      <c r="D12" s="49">
        <v>7663097</v>
      </c>
      <c r="E12" s="49">
        <v>1913775</v>
      </c>
      <c r="F12" s="49">
        <v>24081671</v>
      </c>
      <c r="G12" s="49">
        <v>266780928</v>
      </c>
      <c r="H12" s="49">
        <v>684607</v>
      </c>
      <c r="I12" s="49">
        <v>5670104</v>
      </c>
      <c r="J12" s="49">
        <v>849677</v>
      </c>
      <c r="K12" s="49">
        <v>23820857</v>
      </c>
      <c r="L12" s="49">
        <v>24485894</v>
      </c>
      <c r="M12" s="49">
        <v>23004</v>
      </c>
      <c r="N12" s="49">
        <v>1344403</v>
      </c>
      <c r="O12" s="49">
        <v>35613</v>
      </c>
      <c r="P12" s="49">
        <v>1405486</v>
      </c>
    </row>
    <row r="13" spans="1:20" x14ac:dyDescent="0.35">
      <c r="A13" s="47" t="s">
        <v>376</v>
      </c>
      <c r="B13" s="49">
        <v>3415086728</v>
      </c>
      <c r="C13" s="49">
        <v>503105950</v>
      </c>
      <c r="D13" s="49">
        <v>436963687</v>
      </c>
      <c r="E13" s="49">
        <v>20567065</v>
      </c>
      <c r="F13" s="49">
        <v>694992223</v>
      </c>
      <c r="G13" s="49">
        <v>2707473569</v>
      </c>
      <c r="H13" s="49">
        <v>1420471</v>
      </c>
      <c r="I13" s="49">
        <v>454661189</v>
      </c>
      <c r="J13" s="49">
        <v>413811</v>
      </c>
      <c r="K13" s="49">
        <v>690865642</v>
      </c>
      <c r="L13" s="49">
        <v>297681779</v>
      </c>
      <c r="M13" s="49">
        <v>47130</v>
      </c>
      <c r="N13" s="49">
        <v>96499056</v>
      </c>
      <c r="O13" s="49">
        <v>14371</v>
      </c>
      <c r="P13" s="49">
        <v>38241964</v>
      </c>
    </row>
    <row r="14" spans="1:20" x14ac:dyDescent="0.35">
      <c r="A14" s="47" t="s">
        <v>377</v>
      </c>
      <c r="B14" s="49">
        <v>1446260477</v>
      </c>
      <c r="C14" s="49">
        <v>21880458</v>
      </c>
      <c r="D14" s="49">
        <v>263794781</v>
      </c>
      <c r="E14" s="49">
        <v>5302858</v>
      </c>
      <c r="F14" s="49">
        <v>447788666</v>
      </c>
      <c r="G14" s="49">
        <v>1090210082</v>
      </c>
      <c r="H14" s="49">
        <v>5236352</v>
      </c>
      <c r="I14" s="49">
        <v>243460924</v>
      </c>
      <c r="J14" s="49">
        <v>1831430</v>
      </c>
      <c r="K14" s="49">
        <v>354760738</v>
      </c>
      <c r="L14" s="49">
        <v>102754257</v>
      </c>
      <c r="M14" s="49">
        <v>194835</v>
      </c>
      <c r="N14" s="49">
        <v>38659829</v>
      </c>
      <c r="O14" s="49">
        <v>108981</v>
      </c>
      <c r="P14" s="49">
        <v>21856251</v>
      </c>
    </row>
    <row r="15" spans="1:20" x14ac:dyDescent="0.35">
      <c r="A15" s="47" t="s">
        <v>378</v>
      </c>
      <c r="B15" s="49">
        <v>191860429</v>
      </c>
      <c r="C15" s="49">
        <v>9390137</v>
      </c>
      <c r="D15" s="49">
        <v>5133850</v>
      </c>
      <c r="E15" s="49">
        <v>64874439</v>
      </c>
      <c r="F15" s="49">
        <v>60972315</v>
      </c>
      <c r="G15" s="49">
        <v>121155268</v>
      </c>
      <c r="H15" s="49">
        <v>402649</v>
      </c>
      <c r="I15" s="49">
        <v>4757487</v>
      </c>
      <c r="J15" s="49">
        <v>5706860</v>
      </c>
      <c r="K15" s="49">
        <v>60849021</v>
      </c>
      <c r="L15" s="49">
        <v>14377212</v>
      </c>
      <c r="M15" s="49">
        <v>22955</v>
      </c>
      <c r="N15" s="49">
        <v>1213679</v>
      </c>
      <c r="O15" s="49">
        <v>351221</v>
      </c>
      <c r="P15" s="49">
        <v>6685056</v>
      </c>
    </row>
    <row r="16" spans="1:20" x14ac:dyDescent="0.35">
      <c r="A16" s="47" t="s">
        <v>379</v>
      </c>
      <c r="B16" s="49">
        <v>108327017</v>
      </c>
      <c r="C16" s="49">
        <v>8634775</v>
      </c>
      <c r="D16" s="49">
        <v>38624454</v>
      </c>
      <c r="E16" s="49">
        <v>17305960</v>
      </c>
      <c r="F16" s="49">
        <v>10585404</v>
      </c>
      <c r="G16" s="49">
        <v>79895302</v>
      </c>
      <c r="H16" s="49">
        <v>1039349</v>
      </c>
      <c r="I16" s="49">
        <v>34961840</v>
      </c>
      <c r="J16" s="49">
        <v>3767398</v>
      </c>
      <c r="K16" s="49">
        <v>9707365</v>
      </c>
      <c r="L16" s="49">
        <v>12339174</v>
      </c>
      <c r="M16" s="49">
        <v>59244</v>
      </c>
      <c r="N16" s="49">
        <v>8168248</v>
      </c>
      <c r="O16" s="49">
        <v>216521</v>
      </c>
      <c r="P16" s="49">
        <v>894402</v>
      </c>
    </row>
    <row r="17" spans="1:16" x14ac:dyDescent="0.35">
      <c r="A17" s="47" t="s">
        <v>380</v>
      </c>
      <c r="B17" s="49">
        <v>945405043</v>
      </c>
      <c r="C17" s="49">
        <v>77973786</v>
      </c>
      <c r="D17" s="49">
        <v>93902542</v>
      </c>
      <c r="E17" s="49">
        <v>18309628</v>
      </c>
      <c r="F17" s="49">
        <v>100365157</v>
      </c>
      <c r="G17" s="49">
        <v>257181906</v>
      </c>
      <c r="H17" s="49">
        <v>1328971</v>
      </c>
      <c r="I17" s="49">
        <v>93209999</v>
      </c>
      <c r="J17" s="49">
        <v>1223961</v>
      </c>
      <c r="K17" s="49">
        <v>100204192</v>
      </c>
      <c r="L17" s="49">
        <v>21601765</v>
      </c>
      <c r="M17" s="49">
        <v>75751</v>
      </c>
      <c r="N17" s="49">
        <v>12255445</v>
      </c>
      <c r="O17" s="49">
        <v>69773</v>
      </c>
      <c r="P17" s="49">
        <v>5711656</v>
      </c>
    </row>
    <row r="18" spans="1:16" x14ac:dyDescent="0.35">
      <c r="A18" s="47" t="s">
        <v>381</v>
      </c>
      <c r="B18" s="49">
        <v>51166831</v>
      </c>
      <c r="C18" s="49">
        <v>10140193</v>
      </c>
      <c r="D18" s="49">
        <v>4312277</v>
      </c>
      <c r="E18" s="49">
        <v>7222318</v>
      </c>
      <c r="F18" s="49">
        <v>6192463</v>
      </c>
      <c r="G18" s="49">
        <v>25301761</v>
      </c>
      <c r="H18" s="49">
        <v>182180</v>
      </c>
      <c r="I18" s="49">
        <v>4312277</v>
      </c>
      <c r="J18" s="49">
        <v>70569</v>
      </c>
      <c r="K18" s="49">
        <v>6192463</v>
      </c>
      <c r="L18" s="49">
        <v>1764400</v>
      </c>
      <c r="M18" s="49">
        <v>10383</v>
      </c>
      <c r="N18" s="49">
        <v>568007</v>
      </c>
      <c r="O18" s="49">
        <v>4019</v>
      </c>
      <c r="P18" s="49">
        <v>352970</v>
      </c>
    </row>
    <row r="19" spans="1:16" x14ac:dyDescent="0.35">
      <c r="A19" s="47" t="s">
        <v>382</v>
      </c>
      <c r="B19" s="49">
        <v>382140642</v>
      </c>
      <c r="C19" s="49">
        <v>91818436</v>
      </c>
      <c r="D19" s="49">
        <v>115419482</v>
      </c>
      <c r="E19" s="49">
        <v>35356498</v>
      </c>
      <c r="F19" s="49">
        <v>59336497</v>
      </c>
      <c r="G19" s="49">
        <v>239968686</v>
      </c>
      <c r="H19" s="49">
        <v>1261678</v>
      </c>
      <c r="I19" s="49">
        <v>116249836</v>
      </c>
      <c r="J19" s="49">
        <v>975337</v>
      </c>
      <c r="K19" s="49">
        <v>59141869</v>
      </c>
      <c r="L19" s="49">
        <v>22283210</v>
      </c>
      <c r="M19" s="49">
        <v>71927</v>
      </c>
      <c r="N19" s="49">
        <v>15231177</v>
      </c>
      <c r="O19" s="49">
        <v>55595</v>
      </c>
      <c r="P19" s="49">
        <v>3371116</v>
      </c>
    </row>
    <row r="20" spans="1:16" x14ac:dyDescent="0.35">
      <c r="A20" s="47" t="s">
        <v>383</v>
      </c>
      <c r="B20" s="49">
        <v>1413577158</v>
      </c>
      <c r="C20" s="49">
        <v>574552977</v>
      </c>
      <c r="D20" s="49">
        <v>92225525</v>
      </c>
      <c r="E20" s="49">
        <v>221297410</v>
      </c>
      <c r="F20" s="49">
        <v>182023593</v>
      </c>
      <c r="G20" s="49">
        <v>536870784</v>
      </c>
      <c r="H20" s="49">
        <v>13387086</v>
      </c>
      <c r="I20" s="49">
        <v>91763671</v>
      </c>
      <c r="J20" s="49">
        <v>3376914</v>
      </c>
      <c r="K20" s="49">
        <v>180137469</v>
      </c>
      <c r="L20" s="49">
        <v>53397202</v>
      </c>
      <c r="M20" s="49">
        <v>763033</v>
      </c>
      <c r="N20" s="49">
        <v>28030476</v>
      </c>
      <c r="O20" s="49">
        <v>192527</v>
      </c>
      <c r="P20" s="49">
        <v>10267855</v>
      </c>
    </row>
    <row r="21" spans="1:16" x14ac:dyDescent="0.35">
      <c r="A21" s="47" t="s">
        <v>384</v>
      </c>
      <c r="B21" s="49">
        <v>113479119</v>
      </c>
      <c r="C21" s="49">
        <v>24877241</v>
      </c>
      <c r="D21" s="49">
        <v>1843754</v>
      </c>
      <c r="E21" s="49">
        <v>19962483</v>
      </c>
      <c r="F21" s="49">
        <v>7686939</v>
      </c>
      <c r="G21" s="49">
        <v>68516659</v>
      </c>
      <c r="H21" s="49">
        <v>61359</v>
      </c>
      <c r="I21" s="49">
        <v>1843754</v>
      </c>
      <c r="J21" s="49">
        <v>2143</v>
      </c>
      <c r="K21" s="49">
        <v>7610704</v>
      </c>
      <c r="L21" s="49">
        <v>8778276</v>
      </c>
      <c r="M21" s="49">
        <v>3007</v>
      </c>
      <c r="N21" s="49">
        <v>594277</v>
      </c>
      <c r="O21" s="49">
        <v>105</v>
      </c>
      <c r="P21" s="49">
        <v>373873</v>
      </c>
    </row>
    <row r="22" spans="1:16" x14ac:dyDescent="0.35">
      <c r="A22" s="47" t="s">
        <v>385</v>
      </c>
      <c r="B22" s="49">
        <v>4306629</v>
      </c>
      <c r="C22" s="49">
        <v>15114</v>
      </c>
      <c r="D22" s="49">
        <v>3904251</v>
      </c>
      <c r="E22" s="49">
        <v>2475</v>
      </c>
      <c r="F22" s="49">
        <v>55913</v>
      </c>
      <c r="G22" s="49">
        <v>3975532</v>
      </c>
      <c r="H22">
        <v>0</v>
      </c>
      <c r="I22" s="49">
        <v>3738743</v>
      </c>
      <c r="J22">
        <v>0</v>
      </c>
      <c r="K22" s="49">
        <v>55913</v>
      </c>
      <c r="L22" s="49">
        <v>123238</v>
      </c>
      <c r="M22">
        <v>0</v>
      </c>
      <c r="N22" s="49">
        <v>115899</v>
      </c>
      <c r="O22">
        <v>0</v>
      </c>
      <c r="P22" s="49">
        <v>1734</v>
      </c>
    </row>
    <row r="23" spans="1:16" x14ac:dyDescent="0.35">
      <c r="A23" s="47" t="s">
        <v>386</v>
      </c>
      <c r="B23" s="49">
        <v>154508067</v>
      </c>
      <c r="C23" s="50"/>
      <c r="D23" s="49">
        <v>144511158</v>
      </c>
      <c r="E23" s="49">
        <v>565038</v>
      </c>
      <c r="F23" s="49">
        <v>2511020</v>
      </c>
      <c r="G23" s="49">
        <v>151000835</v>
      </c>
      <c r="H23" s="50"/>
      <c r="I23" s="49">
        <v>144500178</v>
      </c>
      <c r="J23" s="49">
        <v>48022</v>
      </c>
      <c r="K23" s="49">
        <v>2510057</v>
      </c>
      <c r="L23" s="49">
        <v>4681025</v>
      </c>
      <c r="M23" s="50"/>
      <c r="N23" s="49">
        <v>4479502</v>
      </c>
      <c r="O23" s="49">
        <v>1488</v>
      </c>
      <c r="P23" s="49">
        <v>77814</v>
      </c>
    </row>
    <row r="24" spans="1:16" x14ac:dyDescent="0.35">
      <c r="A24" s="47" t="s">
        <v>387</v>
      </c>
      <c r="B24" s="49">
        <v>6355998</v>
      </c>
      <c r="C24" s="49">
        <v>23845</v>
      </c>
      <c r="D24" s="49">
        <v>4937217</v>
      </c>
      <c r="E24" s="50"/>
      <c r="F24" s="49">
        <v>104286</v>
      </c>
      <c r="G24" s="49">
        <v>6112138</v>
      </c>
      <c r="H24">
        <v>0</v>
      </c>
      <c r="I24" s="49">
        <v>4848036</v>
      </c>
      <c r="J24" s="50"/>
      <c r="K24" s="49">
        <v>104286</v>
      </c>
      <c r="L24" s="49">
        <v>553146</v>
      </c>
      <c r="M24">
        <v>0</v>
      </c>
      <c r="N24" s="49">
        <v>513943</v>
      </c>
      <c r="O24" s="50"/>
      <c r="P24" s="49">
        <v>3245</v>
      </c>
    </row>
    <row r="25" spans="1:16" x14ac:dyDescent="0.35">
      <c r="A25" s="47" t="s">
        <v>388</v>
      </c>
      <c r="B25" s="49">
        <v>907998656</v>
      </c>
      <c r="C25" s="49">
        <v>3050409</v>
      </c>
      <c r="D25" s="49">
        <v>615788569</v>
      </c>
      <c r="E25" s="49">
        <v>711107</v>
      </c>
      <c r="F25" s="49">
        <v>25029893</v>
      </c>
      <c r="G25" s="49">
        <v>778668636</v>
      </c>
      <c r="H25" s="49">
        <v>2340</v>
      </c>
      <c r="I25" s="49">
        <v>558930475</v>
      </c>
      <c r="J25" s="49">
        <v>220296</v>
      </c>
      <c r="K25" s="49">
        <v>25029893</v>
      </c>
      <c r="L25" s="49">
        <v>65827220</v>
      </c>
      <c r="M25" s="49">
        <v>73</v>
      </c>
      <c r="N25" s="49">
        <v>59015405</v>
      </c>
      <c r="O25" s="49">
        <v>6824</v>
      </c>
      <c r="P25" s="49">
        <v>775929</v>
      </c>
    </row>
    <row r="26" spans="1:16" x14ac:dyDescent="0.35">
      <c r="A26" s="47" t="s">
        <v>389</v>
      </c>
      <c r="B26" s="49">
        <v>552353</v>
      </c>
      <c r="C26" s="49">
        <v>35507</v>
      </c>
      <c r="D26" s="49">
        <v>474433</v>
      </c>
      <c r="E26" s="49">
        <v>23898</v>
      </c>
      <c r="F26" s="50"/>
      <c r="G26" s="49">
        <v>504891</v>
      </c>
      <c r="H26">
        <v>0</v>
      </c>
      <c r="I26" s="49">
        <v>474433</v>
      </c>
      <c r="J26" s="49">
        <v>19418</v>
      </c>
      <c r="K26" s="50"/>
      <c r="L26" s="49">
        <v>50584</v>
      </c>
      <c r="M26">
        <v>0</v>
      </c>
      <c r="N26" s="49">
        <v>49640</v>
      </c>
      <c r="O26" s="49">
        <v>602</v>
      </c>
      <c r="P26" s="50"/>
    </row>
    <row r="27" spans="1:16" x14ac:dyDescent="0.35">
      <c r="A27" s="47" t="s">
        <v>390</v>
      </c>
      <c r="B27" s="49">
        <v>21483547</v>
      </c>
      <c r="C27" s="50"/>
      <c r="D27" s="49">
        <v>9328123</v>
      </c>
      <c r="E27" s="49">
        <v>1335208</v>
      </c>
      <c r="F27" s="49">
        <v>1547964</v>
      </c>
      <c r="G27" s="49">
        <v>12351817</v>
      </c>
      <c r="H27" s="50"/>
      <c r="I27" s="49">
        <v>9302160</v>
      </c>
      <c r="J27" s="49">
        <v>2868</v>
      </c>
      <c r="K27" s="49">
        <v>1547964</v>
      </c>
      <c r="L27" s="49">
        <v>1011180</v>
      </c>
      <c r="M27" s="50"/>
      <c r="N27" s="49">
        <v>916631</v>
      </c>
      <c r="O27" s="49">
        <v>89</v>
      </c>
      <c r="P27" s="49">
        <v>47988</v>
      </c>
    </row>
    <row r="28" spans="1:16" x14ac:dyDescent="0.35">
      <c r="A28" s="47" t="s">
        <v>391</v>
      </c>
      <c r="B28" s="49">
        <v>132967502</v>
      </c>
      <c r="C28" s="49">
        <v>20802990</v>
      </c>
      <c r="D28" s="49">
        <v>96895838</v>
      </c>
      <c r="E28" s="50"/>
      <c r="F28" s="49">
        <v>211465</v>
      </c>
      <c r="G28" s="49">
        <v>111682869</v>
      </c>
      <c r="H28" s="49">
        <v>53087</v>
      </c>
      <c r="I28" s="49">
        <v>96794639</v>
      </c>
      <c r="J28" s="50"/>
      <c r="K28" s="49">
        <v>211465</v>
      </c>
      <c r="L28" s="49">
        <v>3462134</v>
      </c>
      <c r="M28" s="49">
        <v>1645</v>
      </c>
      <c r="N28" s="49">
        <v>3000594</v>
      </c>
      <c r="O28" s="50"/>
      <c r="P28" s="49">
        <v>6553</v>
      </c>
    </row>
    <row r="29" spans="1:16" x14ac:dyDescent="0.35">
      <c r="A29" s="47" t="s">
        <v>392</v>
      </c>
      <c r="B29" s="49">
        <v>45580178</v>
      </c>
      <c r="C29" s="49">
        <v>1342253</v>
      </c>
      <c r="D29" s="49">
        <v>38388525</v>
      </c>
      <c r="E29" s="50"/>
      <c r="F29" s="49">
        <v>202973</v>
      </c>
      <c r="G29" s="49">
        <v>41376441</v>
      </c>
      <c r="H29">
        <v>0</v>
      </c>
      <c r="I29" s="49">
        <v>38388525</v>
      </c>
      <c r="J29" s="50"/>
      <c r="K29" s="49">
        <v>202973</v>
      </c>
      <c r="L29" s="49">
        <v>1282700</v>
      </c>
      <c r="M29">
        <v>0</v>
      </c>
      <c r="N29" s="49">
        <v>1190070</v>
      </c>
      <c r="O29" s="50"/>
      <c r="P29" s="49">
        <v>6291</v>
      </c>
    </row>
    <row r="30" spans="1:16" x14ac:dyDescent="0.35">
      <c r="A30" s="47" t="s">
        <v>393</v>
      </c>
      <c r="B30" s="49">
        <v>105351887</v>
      </c>
      <c r="C30" s="50"/>
      <c r="D30" s="49">
        <v>84771212</v>
      </c>
      <c r="E30" s="49">
        <v>1545727</v>
      </c>
      <c r="F30" s="49">
        <v>3786757</v>
      </c>
      <c r="G30" s="49">
        <v>100633491</v>
      </c>
      <c r="H30" s="50"/>
      <c r="I30" s="49">
        <v>84457299</v>
      </c>
      <c r="J30" s="49">
        <v>1524798</v>
      </c>
      <c r="K30" s="49">
        <v>3786757</v>
      </c>
      <c r="L30" s="49">
        <v>3120000</v>
      </c>
      <c r="M30" s="50"/>
      <c r="N30" s="49">
        <v>2618253</v>
      </c>
      <c r="O30" s="49">
        <v>47534</v>
      </c>
      <c r="P30" s="49">
        <v>117388</v>
      </c>
    </row>
    <row r="31" spans="1:16" x14ac:dyDescent="0.35">
      <c r="A31" s="47" t="s">
        <v>394</v>
      </c>
      <c r="B31" s="49">
        <v>77451171</v>
      </c>
      <c r="C31" s="49">
        <v>409977</v>
      </c>
      <c r="D31" s="49">
        <v>64629981</v>
      </c>
      <c r="E31" s="49">
        <v>438339</v>
      </c>
      <c r="F31" s="49">
        <v>1884252</v>
      </c>
      <c r="G31" s="49">
        <v>75357336</v>
      </c>
      <c r="H31" s="49">
        <v>9714</v>
      </c>
      <c r="I31" s="49">
        <v>64670468</v>
      </c>
      <c r="J31">
        <v>0</v>
      </c>
      <c r="K31" s="49">
        <v>1884252</v>
      </c>
      <c r="L31" s="49">
        <v>2336119</v>
      </c>
      <c r="M31" s="49">
        <v>302</v>
      </c>
      <c r="N31" s="49">
        <v>2004815</v>
      </c>
      <c r="O31">
        <v>0</v>
      </c>
      <c r="P31" s="49">
        <v>58412</v>
      </c>
    </row>
    <row r="32" spans="1:16" x14ac:dyDescent="0.35">
      <c r="A32" s="47" t="s">
        <v>395</v>
      </c>
      <c r="B32" s="49">
        <v>125442874</v>
      </c>
      <c r="C32" s="49">
        <v>703648</v>
      </c>
      <c r="D32" s="49">
        <v>73157105</v>
      </c>
      <c r="E32" s="49">
        <v>8362321</v>
      </c>
      <c r="F32" s="49">
        <v>10290292</v>
      </c>
      <c r="G32" s="49">
        <v>113776624</v>
      </c>
      <c r="H32" s="49">
        <v>54196</v>
      </c>
      <c r="I32" s="49">
        <v>72388890</v>
      </c>
      <c r="J32" s="49">
        <v>187005</v>
      </c>
      <c r="K32" s="49">
        <v>10259613</v>
      </c>
      <c r="L32" s="49">
        <v>8937169</v>
      </c>
      <c r="M32" s="49">
        <v>1681</v>
      </c>
      <c r="N32" s="49">
        <v>7654064</v>
      </c>
      <c r="O32" s="49">
        <v>5796</v>
      </c>
      <c r="P32" s="49">
        <v>318050</v>
      </c>
    </row>
    <row r="33" spans="1:16" x14ac:dyDescent="0.35">
      <c r="A33" s="47" t="s">
        <v>396</v>
      </c>
      <c r="B33" s="49">
        <v>13880176</v>
      </c>
      <c r="C33" s="49">
        <v>1721387</v>
      </c>
      <c r="D33" s="49">
        <v>9122253</v>
      </c>
      <c r="E33" s="49">
        <v>9531</v>
      </c>
      <c r="F33" s="49">
        <v>1306514</v>
      </c>
      <c r="G33" s="49">
        <v>10478764</v>
      </c>
      <c r="H33" s="49">
        <v>16173</v>
      </c>
      <c r="I33" s="49">
        <v>7439071</v>
      </c>
      <c r="J33" s="49">
        <v>2773</v>
      </c>
      <c r="K33" s="49">
        <v>1306514</v>
      </c>
      <c r="L33" s="49">
        <v>2259535</v>
      </c>
      <c r="M33" s="49">
        <v>614</v>
      </c>
      <c r="N33" s="49">
        <v>2144027</v>
      </c>
      <c r="O33" s="49">
        <v>105</v>
      </c>
      <c r="P33" s="49">
        <v>49641</v>
      </c>
    </row>
    <row r="34" spans="1:16" x14ac:dyDescent="0.35">
      <c r="A34" s="47" t="s">
        <v>397</v>
      </c>
      <c r="B34" s="49">
        <v>2317645970</v>
      </c>
      <c r="C34" s="49">
        <v>304962524</v>
      </c>
      <c r="D34" s="49">
        <v>570855998</v>
      </c>
      <c r="E34" s="49">
        <v>513462080</v>
      </c>
      <c r="F34" s="49">
        <v>297444674</v>
      </c>
      <c r="G34" s="49">
        <v>1474974226</v>
      </c>
      <c r="H34" s="49">
        <v>26819833</v>
      </c>
      <c r="I34" s="49">
        <v>544741891</v>
      </c>
      <c r="J34" s="49">
        <v>75862564</v>
      </c>
      <c r="K34" s="49">
        <v>288879407</v>
      </c>
      <c r="L34" s="49">
        <v>178538653</v>
      </c>
      <c r="M34" s="49">
        <v>670584</v>
      </c>
      <c r="N34" s="49">
        <v>152648132</v>
      </c>
      <c r="O34" s="49">
        <v>1899854</v>
      </c>
      <c r="P34" s="49">
        <v>7575336</v>
      </c>
    </row>
    <row r="35" spans="1:16" x14ac:dyDescent="0.35">
      <c r="A35" s="47" t="s">
        <v>398</v>
      </c>
      <c r="B35" s="49">
        <v>495663452</v>
      </c>
      <c r="C35" s="49">
        <v>168545210</v>
      </c>
      <c r="D35" s="49">
        <v>72840255</v>
      </c>
      <c r="E35" s="49">
        <v>80342572</v>
      </c>
      <c r="F35" s="49">
        <v>63487471</v>
      </c>
      <c r="G35" s="49">
        <v>260665985</v>
      </c>
      <c r="H35" s="49">
        <v>35767103</v>
      </c>
      <c r="I35" s="49">
        <v>73007746</v>
      </c>
      <c r="J35" s="49">
        <v>12780111</v>
      </c>
      <c r="K35" s="49">
        <v>57613676</v>
      </c>
      <c r="L35" s="49">
        <v>10678874</v>
      </c>
      <c r="M35" s="49">
        <v>715184</v>
      </c>
      <c r="N35" s="49">
        <v>6925907</v>
      </c>
      <c r="O35" s="49">
        <v>255499</v>
      </c>
      <c r="P35" s="49">
        <v>1152279</v>
      </c>
    </row>
    <row r="36" spans="1:16" x14ac:dyDescent="0.35">
      <c r="A36" s="47" t="s">
        <v>399</v>
      </c>
      <c r="B36" s="49">
        <v>164650106</v>
      </c>
      <c r="C36" s="49">
        <v>12081708</v>
      </c>
      <c r="D36" s="49">
        <v>108454088</v>
      </c>
      <c r="E36" s="49">
        <v>2610475</v>
      </c>
      <c r="F36" s="49">
        <v>6477656</v>
      </c>
      <c r="G36" s="49">
        <v>145341121</v>
      </c>
      <c r="H36" s="49">
        <v>799034</v>
      </c>
      <c r="I36" s="49">
        <v>108050370</v>
      </c>
      <c r="J36" s="49">
        <v>101775</v>
      </c>
      <c r="K36" s="49">
        <v>6277459</v>
      </c>
      <c r="L36" s="49">
        <v>32053124</v>
      </c>
      <c r="M36" s="49">
        <v>27969</v>
      </c>
      <c r="N36" s="49">
        <v>30747880</v>
      </c>
      <c r="O36" s="49">
        <v>3562</v>
      </c>
      <c r="P36" s="49">
        <v>219715</v>
      </c>
    </row>
    <row r="37" spans="1:16" x14ac:dyDescent="0.35">
      <c r="A37" s="47" t="s">
        <v>400</v>
      </c>
      <c r="B37" s="49">
        <v>173153139</v>
      </c>
      <c r="C37" s="49">
        <v>529630</v>
      </c>
      <c r="D37" s="49">
        <v>50279686</v>
      </c>
      <c r="E37" s="49">
        <v>1234996</v>
      </c>
      <c r="F37" s="49">
        <v>113446554</v>
      </c>
      <c r="G37" s="49">
        <v>171326813</v>
      </c>
      <c r="H37" s="49">
        <v>146082</v>
      </c>
      <c r="I37" s="49">
        <v>50348944</v>
      </c>
      <c r="J37" s="49">
        <v>370913</v>
      </c>
      <c r="K37" s="49">
        <v>113312399</v>
      </c>
      <c r="L37" s="49">
        <v>18563237</v>
      </c>
      <c r="M37" s="49">
        <v>5115</v>
      </c>
      <c r="N37" s="49">
        <v>14328949</v>
      </c>
      <c r="O37" s="49">
        <v>12984</v>
      </c>
      <c r="P37" s="49">
        <v>3965976</v>
      </c>
    </row>
    <row r="38" spans="1:16" x14ac:dyDescent="0.35">
      <c r="A38" s="47" t="s">
        <v>401</v>
      </c>
      <c r="B38" s="49">
        <v>143184064</v>
      </c>
      <c r="C38" s="49">
        <v>4986173</v>
      </c>
      <c r="D38" s="49">
        <v>68999418</v>
      </c>
      <c r="E38" s="49">
        <v>7202591</v>
      </c>
      <c r="F38" s="49">
        <v>14566078</v>
      </c>
      <c r="G38" s="49">
        <v>106057894</v>
      </c>
      <c r="H38" s="49">
        <v>670722</v>
      </c>
      <c r="I38" s="49">
        <v>64356230</v>
      </c>
      <c r="J38" s="49">
        <v>1560031</v>
      </c>
      <c r="K38" s="49">
        <v>9594859</v>
      </c>
      <c r="L38" s="49">
        <v>19716245</v>
      </c>
      <c r="M38" s="49">
        <v>23481</v>
      </c>
      <c r="N38" s="49">
        <v>18256679</v>
      </c>
      <c r="O38" s="49">
        <v>54594</v>
      </c>
      <c r="P38" s="49">
        <v>335837</v>
      </c>
    </row>
    <row r="39" spans="1:16" x14ac:dyDescent="0.35">
      <c r="A39" s="47" t="s">
        <v>402</v>
      </c>
      <c r="B39" s="49">
        <v>111488797</v>
      </c>
      <c r="C39" s="49">
        <v>3893710</v>
      </c>
      <c r="D39" s="49">
        <v>55580965</v>
      </c>
      <c r="E39" s="49">
        <v>783172</v>
      </c>
      <c r="F39" s="49">
        <v>17462941</v>
      </c>
      <c r="G39" s="49">
        <v>102687114</v>
      </c>
      <c r="H39" s="49">
        <v>1183262</v>
      </c>
      <c r="I39" s="49">
        <v>54269206</v>
      </c>
      <c r="J39" s="49">
        <v>443683</v>
      </c>
      <c r="K39" s="49">
        <v>17251313</v>
      </c>
      <c r="L39" s="49">
        <v>19369916</v>
      </c>
      <c r="M39" s="49">
        <v>67449</v>
      </c>
      <c r="N39" s="49">
        <v>16610316</v>
      </c>
      <c r="O39" s="49">
        <v>25295</v>
      </c>
      <c r="P39" s="49">
        <v>983086</v>
      </c>
    </row>
    <row r="40" spans="1:16" x14ac:dyDescent="0.35">
      <c r="A40" s="47" t="s">
        <v>403</v>
      </c>
      <c r="B40" s="49">
        <v>148624176</v>
      </c>
      <c r="C40" s="49">
        <v>1663432</v>
      </c>
      <c r="D40" s="49">
        <v>11220824</v>
      </c>
      <c r="E40" s="49">
        <v>93352053</v>
      </c>
      <c r="F40" s="49">
        <v>21914463</v>
      </c>
      <c r="G40" s="49">
        <v>55908070</v>
      </c>
      <c r="H40" s="49">
        <v>62156</v>
      </c>
      <c r="I40" s="49">
        <v>11189044</v>
      </c>
      <c r="J40" s="49">
        <v>10751370</v>
      </c>
      <c r="K40" s="49">
        <v>21130342</v>
      </c>
      <c r="L40" s="49">
        <v>3904336</v>
      </c>
      <c r="M40" s="49">
        <v>1246</v>
      </c>
      <c r="N40" s="49">
        <v>3009825</v>
      </c>
      <c r="O40" s="49">
        <v>215087</v>
      </c>
      <c r="P40" s="49">
        <v>422674</v>
      </c>
    </row>
    <row r="41" spans="1:16" x14ac:dyDescent="0.35">
      <c r="A41" s="47" t="s">
        <v>404</v>
      </c>
      <c r="B41" s="49">
        <v>2410960744</v>
      </c>
      <c r="C41" s="49">
        <v>487856791</v>
      </c>
      <c r="D41" s="49">
        <v>433513397</v>
      </c>
      <c r="E41" s="49">
        <v>388337369</v>
      </c>
      <c r="F41" s="49">
        <v>216547137</v>
      </c>
      <c r="G41" s="49">
        <v>1433425340</v>
      </c>
      <c r="H41" s="49">
        <v>98291838</v>
      </c>
      <c r="I41" s="49">
        <v>434041790</v>
      </c>
      <c r="J41" s="49">
        <v>94667419</v>
      </c>
      <c r="K41" s="49">
        <v>187459396</v>
      </c>
      <c r="L41" s="49">
        <v>136694087</v>
      </c>
      <c r="M41" s="49">
        <v>1966826</v>
      </c>
      <c r="N41" s="49">
        <v>116705845</v>
      </c>
      <c r="O41" s="49">
        <v>1893373</v>
      </c>
      <c r="P41" s="49">
        <v>3749230</v>
      </c>
    </row>
    <row r="42" spans="1:16" x14ac:dyDescent="0.35">
      <c r="A42" s="47" t="s">
        <v>405</v>
      </c>
      <c r="B42" s="49">
        <v>66920565</v>
      </c>
      <c r="C42" s="49">
        <v>1917666</v>
      </c>
      <c r="D42" s="49">
        <v>24354647</v>
      </c>
      <c r="E42" s="49">
        <v>11350819</v>
      </c>
      <c r="F42" s="49">
        <v>4286350</v>
      </c>
      <c r="G42" s="49">
        <v>45231205</v>
      </c>
      <c r="H42" s="49">
        <v>386321</v>
      </c>
      <c r="I42" s="49">
        <v>23796718</v>
      </c>
      <c r="J42" s="49">
        <v>20910</v>
      </c>
      <c r="K42" s="49">
        <v>4272362</v>
      </c>
      <c r="L42" s="49">
        <v>7695053</v>
      </c>
      <c r="M42" s="49">
        <v>15057</v>
      </c>
      <c r="N42" s="49">
        <v>6859100</v>
      </c>
      <c r="O42" s="49">
        <v>816</v>
      </c>
      <c r="P42" s="49">
        <v>166623</v>
      </c>
    </row>
    <row r="43" spans="1:16" x14ac:dyDescent="0.35">
      <c r="A43" s="47" t="s">
        <v>406</v>
      </c>
      <c r="B43" s="49">
        <v>49958141</v>
      </c>
      <c r="C43" s="49">
        <v>2679862</v>
      </c>
      <c r="D43" s="49">
        <v>22525344</v>
      </c>
      <c r="E43" s="49">
        <v>3794627</v>
      </c>
      <c r="F43" s="49">
        <v>3189537</v>
      </c>
      <c r="G43" s="49">
        <v>43128853</v>
      </c>
      <c r="H43" s="49">
        <v>83198</v>
      </c>
      <c r="I43" s="49">
        <v>22249178</v>
      </c>
      <c r="J43" s="49">
        <v>32341</v>
      </c>
      <c r="K43" s="49">
        <v>3186893</v>
      </c>
      <c r="L43" s="49">
        <v>7236789</v>
      </c>
      <c r="M43" s="49">
        <v>3246</v>
      </c>
      <c r="N43" s="49">
        <v>6422488</v>
      </c>
      <c r="O43" s="49">
        <v>1259</v>
      </c>
      <c r="P43" s="49">
        <v>124296</v>
      </c>
    </row>
    <row r="44" spans="1:16" x14ac:dyDescent="0.35">
      <c r="A44" s="47" t="s">
        <v>407</v>
      </c>
      <c r="B44" s="49">
        <v>629537256</v>
      </c>
      <c r="C44" s="49">
        <v>7335816</v>
      </c>
      <c r="D44" s="49">
        <v>119924011</v>
      </c>
      <c r="E44" s="49">
        <v>230562862</v>
      </c>
      <c r="F44" s="49">
        <v>6005472</v>
      </c>
      <c r="G44" s="49">
        <v>367498169</v>
      </c>
      <c r="H44" s="49">
        <v>190387</v>
      </c>
      <c r="I44" s="49">
        <v>122817525</v>
      </c>
      <c r="J44" s="49">
        <v>6070932</v>
      </c>
      <c r="K44" s="49">
        <v>5833304</v>
      </c>
      <c r="L44" s="49">
        <v>43329983</v>
      </c>
      <c r="M44" s="49">
        <v>7426</v>
      </c>
      <c r="N44" s="49">
        <v>33787318</v>
      </c>
      <c r="O44" s="49">
        <v>236793</v>
      </c>
      <c r="P44" s="49">
        <v>227492</v>
      </c>
    </row>
    <row r="45" spans="1:16" x14ac:dyDescent="0.35">
      <c r="A45" s="47" t="s">
        <v>408</v>
      </c>
      <c r="B45" s="49">
        <v>234458628</v>
      </c>
      <c r="C45" s="49">
        <v>4331318</v>
      </c>
      <c r="D45" s="49">
        <v>147707275</v>
      </c>
      <c r="E45" s="49">
        <v>5694649</v>
      </c>
      <c r="F45" s="49">
        <v>5943657</v>
      </c>
      <c r="G45" s="49">
        <v>214880375</v>
      </c>
      <c r="H45" s="49">
        <v>392814</v>
      </c>
      <c r="I45" s="49">
        <v>145257851</v>
      </c>
      <c r="J45" s="49">
        <v>414054</v>
      </c>
      <c r="K45" s="49">
        <v>5920335</v>
      </c>
      <c r="L45" s="49">
        <v>44612142</v>
      </c>
      <c r="M45" s="49">
        <v>15323</v>
      </c>
      <c r="N45" s="49">
        <v>41896939</v>
      </c>
      <c r="O45" s="49">
        <v>16157</v>
      </c>
      <c r="P45" s="49">
        <v>230806</v>
      </c>
    </row>
    <row r="46" spans="1:16" x14ac:dyDescent="0.35">
      <c r="A46" s="47" t="s">
        <v>409</v>
      </c>
      <c r="B46" s="49">
        <v>466804954</v>
      </c>
      <c r="C46" s="49">
        <v>48672240</v>
      </c>
      <c r="D46" s="49">
        <v>212794873</v>
      </c>
      <c r="E46" s="49">
        <v>89061017</v>
      </c>
      <c r="F46" s="49">
        <v>16437487</v>
      </c>
      <c r="G46" s="49">
        <v>299329960</v>
      </c>
      <c r="H46" s="49">
        <v>4590016</v>
      </c>
      <c r="I46" s="49">
        <v>186212861</v>
      </c>
      <c r="J46" s="49">
        <v>764853</v>
      </c>
      <c r="K46" s="49">
        <v>16332156</v>
      </c>
      <c r="L46" s="49">
        <v>58019409</v>
      </c>
      <c r="M46" s="49">
        <v>179020</v>
      </c>
      <c r="N46" s="49">
        <v>53607852</v>
      </c>
      <c r="O46" s="49">
        <v>29826</v>
      </c>
      <c r="P46" s="49">
        <v>636945</v>
      </c>
    </row>
    <row r="47" spans="1:16" x14ac:dyDescent="0.35">
      <c r="A47" s="47" t="s">
        <v>410</v>
      </c>
      <c r="B47" s="49">
        <v>22929238</v>
      </c>
      <c r="C47" s="49">
        <v>207709</v>
      </c>
      <c r="D47" s="49">
        <v>12588596</v>
      </c>
      <c r="E47" s="49">
        <v>1463593</v>
      </c>
      <c r="F47" s="49">
        <v>5217358</v>
      </c>
      <c r="G47" s="49">
        <v>21059390</v>
      </c>
      <c r="H47" s="49">
        <v>59521</v>
      </c>
      <c r="I47" s="49">
        <v>12582201</v>
      </c>
      <c r="J47" s="49">
        <v>150356</v>
      </c>
      <c r="K47" s="49">
        <v>5191688</v>
      </c>
      <c r="L47" s="49">
        <v>1641898</v>
      </c>
      <c r="M47" s="49">
        <v>2322</v>
      </c>
      <c r="N47" s="49">
        <v>1311263</v>
      </c>
      <c r="O47" s="49">
        <v>5862</v>
      </c>
      <c r="P47" s="49">
        <v>202496</v>
      </c>
    </row>
    <row r="48" spans="1:16" x14ac:dyDescent="0.35">
      <c r="A48" s="47" t="s">
        <v>411</v>
      </c>
      <c r="B48" s="49">
        <v>298908287</v>
      </c>
      <c r="C48" s="49">
        <v>88437</v>
      </c>
      <c r="D48" s="49">
        <v>123936431</v>
      </c>
      <c r="E48" s="49">
        <v>35370783</v>
      </c>
      <c r="F48" s="49">
        <v>66025928</v>
      </c>
      <c r="G48" s="49">
        <v>260739219</v>
      </c>
      <c r="H48" s="49">
        <v>17106</v>
      </c>
      <c r="I48" s="49">
        <v>123859887</v>
      </c>
      <c r="J48" s="49">
        <v>35874</v>
      </c>
      <c r="K48" s="49">
        <v>64928004</v>
      </c>
      <c r="L48" s="49">
        <v>19408199</v>
      </c>
      <c r="M48" s="49">
        <v>667</v>
      </c>
      <c r="N48" s="49">
        <v>14069918</v>
      </c>
      <c r="O48" s="49">
        <v>1400</v>
      </c>
      <c r="P48" s="49">
        <v>2532168</v>
      </c>
    </row>
    <row r="49" spans="1:16" x14ac:dyDescent="0.35">
      <c r="A49" s="47" t="s">
        <v>412</v>
      </c>
      <c r="B49" s="49">
        <v>712121186</v>
      </c>
      <c r="C49" s="49">
        <v>46894987</v>
      </c>
      <c r="D49" s="49">
        <v>336845211</v>
      </c>
      <c r="E49" s="49">
        <v>56199227</v>
      </c>
      <c r="F49" s="49">
        <v>56759907</v>
      </c>
      <c r="G49" s="49">
        <v>568967281</v>
      </c>
      <c r="H49" s="49">
        <v>3348120</v>
      </c>
      <c r="I49" s="49">
        <v>341010815</v>
      </c>
      <c r="J49" s="49">
        <v>8883385</v>
      </c>
      <c r="K49" s="49">
        <v>53998048</v>
      </c>
      <c r="L49" s="49">
        <v>47648141</v>
      </c>
      <c r="M49" s="49">
        <v>130582</v>
      </c>
      <c r="N49" s="49">
        <v>38758452</v>
      </c>
      <c r="O49" s="49">
        <v>346558</v>
      </c>
      <c r="P49" s="49">
        <v>2105246</v>
      </c>
    </row>
    <row r="50" spans="1:16" x14ac:dyDescent="0.35">
      <c r="A50" s="47" t="s">
        <v>413</v>
      </c>
      <c r="B50" s="49">
        <v>19777723</v>
      </c>
      <c r="C50" s="49">
        <v>202265</v>
      </c>
      <c r="D50" s="49">
        <v>3419876</v>
      </c>
      <c r="E50" s="49">
        <v>303328</v>
      </c>
      <c r="F50" s="49">
        <v>7059467</v>
      </c>
      <c r="G50" s="49">
        <v>17224377</v>
      </c>
      <c r="H50" s="49">
        <v>26833</v>
      </c>
      <c r="I50" s="49">
        <v>3361133</v>
      </c>
      <c r="J50" s="49">
        <v>27403</v>
      </c>
      <c r="K50" s="49">
        <v>6275194</v>
      </c>
      <c r="L50" s="49">
        <v>1533680</v>
      </c>
      <c r="M50" s="49">
        <v>1528</v>
      </c>
      <c r="N50" s="49">
        <v>745914</v>
      </c>
      <c r="O50" s="49">
        <v>1563</v>
      </c>
      <c r="P50" s="49">
        <v>357697</v>
      </c>
    </row>
    <row r="51" spans="1:16" x14ac:dyDescent="0.35">
      <c r="A51" s="47" t="s">
        <v>414</v>
      </c>
      <c r="B51" s="49">
        <v>18493234</v>
      </c>
      <c r="C51" s="49">
        <v>9475393</v>
      </c>
      <c r="D51" s="49">
        <v>2937300</v>
      </c>
      <c r="E51" s="49">
        <v>400651</v>
      </c>
      <c r="F51" s="49">
        <v>5021270</v>
      </c>
      <c r="G51" s="49">
        <v>12532428</v>
      </c>
      <c r="H51" s="49">
        <v>3480377</v>
      </c>
      <c r="I51" s="49">
        <v>2954642</v>
      </c>
      <c r="J51" s="49">
        <v>288132</v>
      </c>
      <c r="K51" s="49">
        <v>5069206</v>
      </c>
      <c r="L51" s="49">
        <v>1409941</v>
      </c>
      <c r="M51" s="49">
        <v>198383</v>
      </c>
      <c r="N51" s="49">
        <v>864021</v>
      </c>
      <c r="O51" s="49">
        <v>16423</v>
      </c>
      <c r="P51" s="49">
        <v>288935</v>
      </c>
    </row>
    <row r="52" spans="1:16" x14ac:dyDescent="0.35">
      <c r="A52" s="47" t="s">
        <v>415</v>
      </c>
      <c r="B52" s="49">
        <v>262035759</v>
      </c>
      <c r="C52" s="49">
        <v>31549358</v>
      </c>
      <c r="D52" s="49">
        <v>25553672</v>
      </c>
      <c r="E52" s="49">
        <v>27202688</v>
      </c>
      <c r="F52" s="49">
        <v>65913830</v>
      </c>
      <c r="G52" s="49">
        <v>74331066</v>
      </c>
      <c r="H52" s="49">
        <v>4307422</v>
      </c>
      <c r="I52" s="49">
        <v>18803011</v>
      </c>
      <c r="J52" s="49">
        <v>2403849</v>
      </c>
      <c r="K52" s="49">
        <v>15839901</v>
      </c>
      <c r="L52" s="49">
        <v>8016956</v>
      </c>
      <c r="M52" s="49">
        <v>245536</v>
      </c>
      <c r="N52" s="49">
        <v>4852041</v>
      </c>
      <c r="O52" s="49">
        <v>137010</v>
      </c>
      <c r="P52" s="49">
        <v>902676</v>
      </c>
    </row>
    <row r="53" spans="1:16" x14ac:dyDescent="0.35">
      <c r="A53" s="47" t="s">
        <v>416</v>
      </c>
      <c r="B53" s="49">
        <v>230694950</v>
      </c>
      <c r="C53" s="49">
        <v>17333019</v>
      </c>
      <c r="D53" s="49">
        <v>95350104</v>
      </c>
      <c r="E53" s="49">
        <v>18419568</v>
      </c>
      <c r="F53" s="49">
        <v>27367498</v>
      </c>
      <c r="G53" s="49">
        <v>195844985</v>
      </c>
      <c r="H53" s="49">
        <v>6453542</v>
      </c>
      <c r="I53" s="49">
        <v>95114452</v>
      </c>
      <c r="J53" s="49">
        <v>3916647</v>
      </c>
      <c r="K53" s="49">
        <v>26035785</v>
      </c>
      <c r="L53" s="49">
        <v>34813252</v>
      </c>
      <c r="M53" s="49">
        <v>367840</v>
      </c>
      <c r="N53" s="49">
        <v>29071559</v>
      </c>
      <c r="O53" s="49">
        <v>223262</v>
      </c>
      <c r="P53" s="49">
        <v>1483975</v>
      </c>
    </row>
    <row r="54" spans="1:16" x14ac:dyDescent="0.35">
      <c r="A54" s="47" t="s">
        <v>417</v>
      </c>
      <c r="B54" s="49">
        <v>1076811680</v>
      </c>
      <c r="C54" s="49">
        <v>31424465</v>
      </c>
      <c r="D54" s="49">
        <v>634498105</v>
      </c>
      <c r="E54" s="49">
        <v>47823206</v>
      </c>
      <c r="F54" s="49">
        <v>32867053</v>
      </c>
      <c r="G54" s="49">
        <v>486280333</v>
      </c>
      <c r="H54">
        <v>0</v>
      </c>
      <c r="I54" s="49">
        <v>486280333</v>
      </c>
      <c r="J54">
        <v>0</v>
      </c>
      <c r="K54">
        <v>0</v>
      </c>
      <c r="L54" s="49">
        <v>120205283</v>
      </c>
      <c r="M54">
        <v>0</v>
      </c>
      <c r="N54" s="49">
        <v>120205283</v>
      </c>
      <c r="O54">
        <v>0</v>
      </c>
      <c r="P54">
        <v>0</v>
      </c>
    </row>
    <row r="55" spans="1:16" x14ac:dyDescent="0.35">
      <c r="A55" s="47" t="s">
        <v>418</v>
      </c>
      <c r="B55" s="49">
        <v>74912875</v>
      </c>
      <c r="C55" s="49">
        <v>531630</v>
      </c>
      <c r="D55" s="49">
        <v>29298310</v>
      </c>
      <c r="E55" s="49">
        <v>297265</v>
      </c>
      <c r="F55" s="49">
        <v>8999409</v>
      </c>
      <c r="G55" s="49">
        <v>54558159</v>
      </c>
      <c r="H55" s="49">
        <v>10897</v>
      </c>
      <c r="I55" s="49">
        <v>29286497</v>
      </c>
      <c r="J55" s="49">
        <v>31410</v>
      </c>
      <c r="K55" s="49">
        <v>8999409</v>
      </c>
      <c r="L55" s="49">
        <v>9436020</v>
      </c>
      <c r="M55" s="49">
        <v>426</v>
      </c>
      <c r="N55" s="49">
        <v>8450440</v>
      </c>
      <c r="O55" s="49">
        <v>1225</v>
      </c>
      <c r="P55" s="49">
        <v>350970</v>
      </c>
    </row>
    <row r="56" spans="1:16" x14ac:dyDescent="0.35">
      <c r="A56" s="47" t="s">
        <v>419</v>
      </c>
      <c r="B56" s="49">
        <v>53070224</v>
      </c>
      <c r="C56" s="49">
        <v>1608517</v>
      </c>
      <c r="D56" s="49">
        <v>24043526</v>
      </c>
      <c r="E56" s="49">
        <v>2879865</v>
      </c>
      <c r="F56" s="49">
        <v>15748488</v>
      </c>
      <c r="G56" s="49">
        <v>49134776</v>
      </c>
      <c r="H56" s="49">
        <v>64812</v>
      </c>
      <c r="I56" s="49">
        <v>23753887</v>
      </c>
      <c r="J56" s="49">
        <v>2033902</v>
      </c>
      <c r="K56" s="49">
        <v>15750707</v>
      </c>
      <c r="L56" s="49">
        <v>7323999</v>
      </c>
      <c r="M56" s="49">
        <v>2010</v>
      </c>
      <c r="N56" s="49">
        <v>6537160</v>
      </c>
      <c r="O56" s="49">
        <v>63053</v>
      </c>
      <c r="P56" s="49">
        <v>488291</v>
      </c>
    </row>
    <row r="57" spans="1:16" x14ac:dyDescent="0.35">
      <c r="A57" s="47" t="s">
        <v>420</v>
      </c>
      <c r="B57" s="49">
        <v>1112783</v>
      </c>
      <c r="C57" s="50"/>
      <c r="D57" s="49">
        <v>847143</v>
      </c>
      <c r="E57" s="50"/>
      <c r="F57" s="49">
        <v>40331</v>
      </c>
      <c r="G57" s="49">
        <v>1112783</v>
      </c>
      <c r="H57" s="50"/>
      <c r="I57" s="49">
        <v>847143</v>
      </c>
      <c r="J57" s="50"/>
      <c r="K57" s="49">
        <v>40331</v>
      </c>
      <c r="L57" s="49">
        <v>95810</v>
      </c>
      <c r="M57" s="50"/>
      <c r="N57" s="49">
        <v>88107</v>
      </c>
      <c r="O57" s="50"/>
      <c r="P57" s="49">
        <v>1170</v>
      </c>
    </row>
    <row r="58" spans="1:16" x14ac:dyDescent="0.35">
      <c r="A58" s="47" t="s">
        <v>421</v>
      </c>
      <c r="B58" s="49">
        <v>76885862</v>
      </c>
      <c r="C58" s="49">
        <v>539970</v>
      </c>
      <c r="D58" s="49">
        <v>54202088</v>
      </c>
      <c r="E58" s="49">
        <v>1047402</v>
      </c>
      <c r="F58" s="49">
        <v>4416782</v>
      </c>
      <c r="G58" s="49">
        <v>75540567</v>
      </c>
      <c r="H58" s="49">
        <v>145995</v>
      </c>
      <c r="I58" s="49">
        <v>54691138</v>
      </c>
      <c r="J58" s="49">
        <v>7086</v>
      </c>
      <c r="K58" s="49">
        <v>4340225</v>
      </c>
      <c r="L58" s="49">
        <v>15554070</v>
      </c>
      <c r="M58" s="49">
        <v>3942</v>
      </c>
      <c r="N58" s="49">
        <v>14991122</v>
      </c>
      <c r="O58" s="49">
        <v>192</v>
      </c>
      <c r="P58" s="49">
        <v>117192</v>
      </c>
    </row>
    <row r="59" spans="1:16" x14ac:dyDescent="0.35">
      <c r="A59" s="47" t="s">
        <v>422</v>
      </c>
      <c r="B59" s="49">
        <v>914890439</v>
      </c>
      <c r="C59" s="49">
        <v>16668132</v>
      </c>
      <c r="D59" s="49">
        <v>137977692</v>
      </c>
      <c r="E59" s="49">
        <v>141711793</v>
      </c>
      <c r="F59" s="49">
        <v>168778398</v>
      </c>
      <c r="G59" s="49">
        <v>766937295</v>
      </c>
      <c r="H59" s="49">
        <v>4365507</v>
      </c>
      <c r="I59" s="49">
        <v>129687736</v>
      </c>
      <c r="J59" s="49">
        <v>53797516</v>
      </c>
      <c r="K59" s="49">
        <v>156632588</v>
      </c>
      <c r="L59" s="49">
        <v>50056200</v>
      </c>
      <c r="M59" s="49">
        <v>100415</v>
      </c>
      <c r="N59" s="49">
        <v>35395957</v>
      </c>
      <c r="O59" s="49">
        <v>1236819</v>
      </c>
      <c r="P59" s="49">
        <v>3602670</v>
      </c>
    </row>
    <row r="60" spans="1:16" x14ac:dyDescent="0.35">
      <c r="A60" s="47" t="s">
        <v>423</v>
      </c>
      <c r="B60" s="49">
        <v>505274138</v>
      </c>
      <c r="C60" s="49">
        <v>10235662</v>
      </c>
      <c r="D60" s="49">
        <v>97501653</v>
      </c>
      <c r="E60" s="49">
        <v>385721271</v>
      </c>
      <c r="F60" s="49">
        <v>3125949</v>
      </c>
      <c r="G60" s="49">
        <v>150748468</v>
      </c>
      <c r="H60" s="49">
        <v>620564</v>
      </c>
      <c r="I60" s="49">
        <v>97609872</v>
      </c>
      <c r="J60" s="49">
        <v>42773310</v>
      </c>
      <c r="K60" s="49">
        <v>2362996</v>
      </c>
      <c r="L60" s="49">
        <v>9430036</v>
      </c>
      <c r="M60" s="49">
        <v>8656</v>
      </c>
      <c r="N60" s="49">
        <v>8686272</v>
      </c>
      <c r="O60" s="49">
        <v>598718</v>
      </c>
      <c r="P60" s="49">
        <v>33064</v>
      </c>
    </row>
    <row r="61" spans="1:16" x14ac:dyDescent="0.35">
      <c r="A61" s="47" t="s">
        <v>424</v>
      </c>
      <c r="B61" s="49">
        <v>1754511879</v>
      </c>
      <c r="C61" s="49">
        <v>111840539</v>
      </c>
      <c r="D61" s="49">
        <v>181186575</v>
      </c>
      <c r="E61" s="49">
        <v>1141770719</v>
      </c>
      <c r="F61" s="49">
        <v>79381353</v>
      </c>
      <c r="G61" s="49">
        <v>725192724</v>
      </c>
      <c r="H61" s="49">
        <v>50472073</v>
      </c>
      <c r="I61" s="49">
        <v>180862844</v>
      </c>
      <c r="J61" s="49">
        <v>283661525</v>
      </c>
      <c r="K61" s="49">
        <v>76188931</v>
      </c>
      <c r="L61" s="49">
        <v>23706019</v>
      </c>
      <c r="M61" s="49">
        <v>706584</v>
      </c>
      <c r="N61" s="49">
        <v>16085272</v>
      </c>
      <c r="O61" s="49">
        <v>3971259</v>
      </c>
      <c r="P61" s="49">
        <v>1066768</v>
      </c>
    </row>
    <row r="62" spans="1:16" x14ac:dyDescent="0.35">
      <c r="A62" s="47" t="s">
        <v>425</v>
      </c>
      <c r="B62" s="49">
        <v>5379963733</v>
      </c>
      <c r="C62" s="49">
        <v>282085683</v>
      </c>
      <c r="D62" s="49">
        <v>1246677072</v>
      </c>
      <c r="E62" s="49">
        <v>2888555717</v>
      </c>
      <c r="F62" s="49">
        <v>110809731</v>
      </c>
      <c r="G62" s="49">
        <v>2174217971</v>
      </c>
      <c r="H62" s="49">
        <v>48026236</v>
      </c>
      <c r="I62" s="49">
        <v>1224870257</v>
      </c>
      <c r="J62" s="49">
        <v>402413185</v>
      </c>
      <c r="K62" s="49">
        <v>55368129</v>
      </c>
      <c r="L62" s="49">
        <v>120342673</v>
      </c>
      <c r="M62" s="49">
        <v>672474</v>
      </c>
      <c r="N62" s="49">
        <v>107052686</v>
      </c>
      <c r="O62" s="49">
        <v>5635712</v>
      </c>
      <c r="P62" s="49">
        <v>774869</v>
      </c>
    </row>
    <row r="63" spans="1:16" x14ac:dyDescent="0.35">
      <c r="A63" s="47" t="s">
        <v>426</v>
      </c>
      <c r="B63" s="49">
        <v>10827895</v>
      </c>
      <c r="C63" s="49">
        <v>71274</v>
      </c>
      <c r="D63" s="49">
        <v>1766780</v>
      </c>
      <c r="E63" s="49">
        <v>1578137</v>
      </c>
      <c r="F63" s="49">
        <v>6289179</v>
      </c>
      <c r="G63" s="49">
        <v>1784163</v>
      </c>
      <c r="H63">
        <v>0</v>
      </c>
      <c r="I63" s="49">
        <v>1784163</v>
      </c>
      <c r="J63">
        <v>0</v>
      </c>
      <c r="K63">
        <v>0</v>
      </c>
      <c r="L63" s="49">
        <v>288632</v>
      </c>
      <c r="M63">
        <v>0</v>
      </c>
      <c r="N63" s="49">
        <v>288632</v>
      </c>
      <c r="O63">
        <v>0</v>
      </c>
      <c r="P63">
        <v>0</v>
      </c>
    </row>
    <row r="64" spans="1:16" x14ac:dyDescent="0.35">
      <c r="A64" s="47" t="s">
        <v>427</v>
      </c>
      <c r="B64" s="49">
        <v>263871234</v>
      </c>
      <c r="C64" s="49">
        <v>9970866</v>
      </c>
      <c r="D64" s="49">
        <v>97204370</v>
      </c>
      <c r="E64" s="49">
        <v>61367793</v>
      </c>
      <c r="F64" s="49">
        <v>2515004</v>
      </c>
      <c r="G64" s="49">
        <v>93353378</v>
      </c>
      <c r="H64">
        <v>0</v>
      </c>
      <c r="I64" s="49">
        <v>93353378</v>
      </c>
      <c r="J64">
        <v>0</v>
      </c>
      <c r="K64">
        <v>0</v>
      </c>
      <c r="L64" s="49">
        <v>23339440</v>
      </c>
      <c r="M64">
        <v>0</v>
      </c>
      <c r="N64" s="49">
        <v>23339440</v>
      </c>
      <c r="O64">
        <v>0</v>
      </c>
      <c r="P64">
        <v>0</v>
      </c>
    </row>
    <row r="65" spans="1:16" x14ac:dyDescent="0.35">
      <c r="A65" s="47" t="s">
        <v>428</v>
      </c>
      <c r="B65" s="49">
        <v>893034937</v>
      </c>
      <c r="C65" s="49">
        <v>154303498</v>
      </c>
      <c r="D65" s="49">
        <v>89056952</v>
      </c>
      <c r="E65" s="49">
        <v>428872499</v>
      </c>
      <c r="F65" s="49">
        <v>86273832</v>
      </c>
      <c r="G65" s="49">
        <v>87510618</v>
      </c>
      <c r="H65">
        <v>0</v>
      </c>
      <c r="I65" s="49">
        <v>87510618</v>
      </c>
      <c r="J65">
        <v>0</v>
      </c>
      <c r="K65">
        <v>0</v>
      </c>
      <c r="L65" s="49">
        <v>21388630</v>
      </c>
      <c r="M65">
        <v>0</v>
      </c>
      <c r="N65" s="49">
        <v>21388630</v>
      </c>
      <c r="O65">
        <v>0</v>
      </c>
      <c r="P65">
        <v>0</v>
      </c>
    </row>
    <row r="66" spans="1:16" x14ac:dyDescent="0.35">
      <c r="A66" s="47" t="s">
        <v>429</v>
      </c>
      <c r="B66" s="49">
        <v>1747067407</v>
      </c>
      <c r="C66" s="49">
        <v>168448304</v>
      </c>
      <c r="D66" s="49">
        <v>193764560</v>
      </c>
      <c r="E66" s="49">
        <v>287690219</v>
      </c>
      <c r="F66" s="49">
        <v>592018062</v>
      </c>
      <c r="G66" s="49">
        <v>195217455</v>
      </c>
      <c r="H66">
        <v>0</v>
      </c>
      <c r="I66" s="49">
        <v>195217455</v>
      </c>
      <c r="J66">
        <v>0</v>
      </c>
      <c r="K66">
        <v>0</v>
      </c>
      <c r="L66" s="49">
        <v>47896764</v>
      </c>
      <c r="M66">
        <v>0</v>
      </c>
      <c r="N66" s="49">
        <v>47896764</v>
      </c>
      <c r="O66">
        <v>0</v>
      </c>
      <c r="P66">
        <v>0</v>
      </c>
    </row>
    <row r="67" spans="1:16" x14ac:dyDescent="0.35">
      <c r="A67" s="47" t="s">
        <v>430</v>
      </c>
      <c r="B67" s="49">
        <v>162407867</v>
      </c>
      <c r="C67" s="49">
        <v>4107517</v>
      </c>
      <c r="D67" s="49">
        <v>13910374</v>
      </c>
      <c r="E67" s="49">
        <v>88870664</v>
      </c>
      <c r="F67" s="49">
        <v>12633996</v>
      </c>
      <c r="G67" s="49">
        <v>12643330</v>
      </c>
      <c r="H67">
        <v>0</v>
      </c>
      <c r="I67" s="49">
        <v>12643330</v>
      </c>
      <c r="J67">
        <v>0</v>
      </c>
      <c r="K67">
        <v>0</v>
      </c>
      <c r="L67" s="49">
        <v>3116445</v>
      </c>
      <c r="M67">
        <v>0</v>
      </c>
      <c r="N67" s="49">
        <v>3116445</v>
      </c>
      <c r="O67">
        <v>0</v>
      </c>
      <c r="P67">
        <v>0</v>
      </c>
    </row>
    <row r="68" spans="1:16" x14ac:dyDescent="0.35">
      <c r="A68" s="47" t="s">
        <v>431</v>
      </c>
      <c r="B68" s="49">
        <v>130231624</v>
      </c>
      <c r="C68" s="49">
        <v>7695946</v>
      </c>
      <c r="D68" s="49">
        <v>39345937</v>
      </c>
      <c r="E68" s="49">
        <v>9362345</v>
      </c>
      <c r="F68" s="49">
        <v>55958092</v>
      </c>
      <c r="G68" s="49">
        <v>43388624</v>
      </c>
      <c r="H68">
        <v>0</v>
      </c>
      <c r="I68" s="49">
        <v>43388624</v>
      </c>
      <c r="J68">
        <v>0</v>
      </c>
      <c r="K68">
        <v>0</v>
      </c>
      <c r="L68" s="49">
        <v>10848124</v>
      </c>
      <c r="M68">
        <v>0</v>
      </c>
      <c r="N68" s="49">
        <v>10848124</v>
      </c>
      <c r="O68">
        <v>0</v>
      </c>
      <c r="P68">
        <v>0</v>
      </c>
    </row>
    <row r="69" spans="1:16" x14ac:dyDescent="0.35">
      <c r="A69" s="47" t="s">
        <v>432</v>
      </c>
      <c r="B69" s="49">
        <v>943870786</v>
      </c>
      <c r="C69" s="49">
        <v>49967029</v>
      </c>
      <c r="D69" s="49">
        <v>221512067</v>
      </c>
      <c r="E69" s="49">
        <v>149826864</v>
      </c>
      <c r="F69" s="49">
        <v>198342231</v>
      </c>
      <c r="G69" s="49">
        <v>29744198</v>
      </c>
      <c r="H69">
        <v>0</v>
      </c>
      <c r="I69" s="49">
        <v>29744198</v>
      </c>
      <c r="J69">
        <v>0</v>
      </c>
      <c r="K69">
        <v>0</v>
      </c>
      <c r="L69" s="49">
        <v>6960019</v>
      </c>
      <c r="M69">
        <v>0</v>
      </c>
      <c r="N69" s="49">
        <v>6960019</v>
      </c>
      <c r="O69">
        <v>0</v>
      </c>
      <c r="P69">
        <v>0</v>
      </c>
    </row>
    <row r="70" spans="1:16" x14ac:dyDescent="0.35">
      <c r="A70" s="47" t="s">
        <v>433</v>
      </c>
      <c r="B70" s="49">
        <v>189896353</v>
      </c>
      <c r="C70" s="49">
        <v>2398092</v>
      </c>
      <c r="D70" s="49">
        <v>15205608</v>
      </c>
      <c r="E70" s="49">
        <v>4353805</v>
      </c>
      <c r="F70" s="49">
        <v>59736750</v>
      </c>
      <c r="G70" s="49">
        <v>11042125</v>
      </c>
      <c r="H70">
        <v>0</v>
      </c>
      <c r="I70" s="49">
        <v>11042125</v>
      </c>
      <c r="J70">
        <v>0</v>
      </c>
      <c r="K70">
        <v>0</v>
      </c>
      <c r="L70" s="49">
        <v>2756155</v>
      </c>
      <c r="M70">
        <v>0</v>
      </c>
      <c r="N70" s="49">
        <v>2756155</v>
      </c>
      <c r="O70">
        <v>0</v>
      </c>
      <c r="P70">
        <v>0</v>
      </c>
    </row>
    <row r="71" spans="1:16" x14ac:dyDescent="0.35">
      <c r="A71" s="47" t="s">
        <v>434</v>
      </c>
      <c r="B71" s="49">
        <v>4059274355</v>
      </c>
      <c r="C71" s="49">
        <v>79405744</v>
      </c>
      <c r="D71" s="49">
        <v>2017433774</v>
      </c>
      <c r="E71" s="49">
        <v>385518854</v>
      </c>
      <c r="F71" s="49">
        <v>73342565</v>
      </c>
      <c r="G71" s="49">
        <v>433624018</v>
      </c>
      <c r="H71">
        <v>0</v>
      </c>
      <c r="I71" s="49">
        <v>433624018</v>
      </c>
      <c r="J71">
        <v>0</v>
      </c>
      <c r="K71">
        <v>0</v>
      </c>
      <c r="L71" s="49">
        <v>107077480</v>
      </c>
      <c r="M71">
        <v>0</v>
      </c>
      <c r="N71" s="49">
        <v>107077480</v>
      </c>
      <c r="O71">
        <v>0</v>
      </c>
      <c r="P71">
        <v>0</v>
      </c>
    </row>
    <row r="72" spans="1:16" x14ac:dyDescent="0.35">
      <c r="A72" s="47" t="s">
        <v>435</v>
      </c>
      <c r="B72" s="49">
        <v>5725385209</v>
      </c>
      <c r="C72" s="49">
        <v>488989234</v>
      </c>
      <c r="D72" s="49">
        <v>452201402</v>
      </c>
      <c r="E72" s="49">
        <v>572682029</v>
      </c>
      <c r="F72" s="49">
        <v>1441947353</v>
      </c>
      <c r="G72" s="49">
        <v>3512408130</v>
      </c>
      <c r="H72" s="49">
        <v>72333602</v>
      </c>
      <c r="I72" s="49">
        <v>445739283</v>
      </c>
      <c r="J72" s="49">
        <v>138918255</v>
      </c>
      <c r="K72" s="49">
        <v>1407475558</v>
      </c>
      <c r="L72" s="49">
        <v>188794462</v>
      </c>
      <c r="M72" s="49">
        <v>1808380</v>
      </c>
      <c r="N72" s="49">
        <v>111942032</v>
      </c>
      <c r="O72" s="49">
        <v>3471902</v>
      </c>
      <c r="P72" s="49">
        <v>35183998</v>
      </c>
    </row>
    <row r="73" spans="1:16" x14ac:dyDescent="0.35">
      <c r="A73" s="47" t="s">
        <v>436</v>
      </c>
      <c r="B73" s="49">
        <v>86770474</v>
      </c>
      <c r="C73" s="49">
        <v>7803240</v>
      </c>
      <c r="D73" s="49">
        <v>29943550</v>
      </c>
      <c r="E73" s="49">
        <v>2750927</v>
      </c>
      <c r="F73" s="49">
        <v>32108239</v>
      </c>
      <c r="G73" s="49">
        <v>29807239</v>
      </c>
      <c r="H73">
        <v>0</v>
      </c>
      <c r="I73" s="49">
        <v>29807239</v>
      </c>
      <c r="J73">
        <v>0</v>
      </c>
      <c r="K73">
        <v>0</v>
      </c>
      <c r="L73" s="49">
        <v>2209030</v>
      </c>
      <c r="M73">
        <v>0</v>
      </c>
      <c r="N73" s="49">
        <v>2209030</v>
      </c>
      <c r="O73">
        <v>0</v>
      </c>
      <c r="P73">
        <v>0</v>
      </c>
    </row>
    <row r="74" spans="1:16" x14ac:dyDescent="0.35">
      <c r="A74" s="47" t="s">
        <v>437</v>
      </c>
      <c r="B74" s="49">
        <v>3096705745</v>
      </c>
      <c r="C74" s="49">
        <v>285306490</v>
      </c>
      <c r="D74" s="49">
        <v>291705624</v>
      </c>
      <c r="E74" s="49">
        <v>258961996</v>
      </c>
      <c r="F74" s="49">
        <v>1039952888</v>
      </c>
      <c r="G74" s="49">
        <v>238314570</v>
      </c>
      <c r="H74">
        <v>0</v>
      </c>
      <c r="I74" s="49">
        <v>238314570</v>
      </c>
      <c r="J74">
        <v>0</v>
      </c>
      <c r="K74">
        <v>0</v>
      </c>
      <c r="L74" s="49">
        <v>53541465</v>
      </c>
      <c r="M74">
        <v>0</v>
      </c>
      <c r="N74" s="49">
        <v>53541465</v>
      </c>
      <c r="O74">
        <v>0</v>
      </c>
      <c r="P74">
        <v>0</v>
      </c>
    </row>
    <row r="75" spans="1:16" x14ac:dyDescent="0.35">
      <c r="A75" s="47" t="s">
        <v>438</v>
      </c>
      <c r="B75" s="49">
        <v>532978238</v>
      </c>
      <c r="C75" s="49">
        <v>18738288</v>
      </c>
      <c r="D75" s="49">
        <v>149204001</v>
      </c>
      <c r="E75" s="49">
        <v>22548354</v>
      </c>
      <c r="F75" s="49">
        <v>152743451</v>
      </c>
      <c r="G75" s="49">
        <v>148189120</v>
      </c>
      <c r="H75">
        <v>0</v>
      </c>
      <c r="I75" s="49">
        <v>148189120</v>
      </c>
      <c r="J75">
        <v>0</v>
      </c>
      <c r="K75">
        <v>0</v>
      </c>
      <c r="L75" s="49">
        <v>36800132</v>
      </c>
      <c r="M75">
        <v>0</v>
      </c>
      <c r="N75" s="49">
        <v>36800132</v>
      </c>
      <c r="O75">
        <v>0</v>
      </c>
      <c r="P75">
        <v>0</v>
      </c>
    </row>
    <row r="76" spans="1:16" x14ac:dyDescent="0.35">
      <c r="A76" s="47" t="s">
        <v>439</v>
      </c>
      <c r="B76" s="49">
        <v>1391916863</v>
      </c>
      <c r="C76" s="49">
        <v>70608780</v>
      </c>
      <c r="D76" s="49">
        <v>184106525</v>
      </c>
      <c r="E76" s="49">
        <v>154314970</v>
      </c>
      <c r="F76" s="49">
        <v>375137488</v>
      </c>
      <c r="G76" s="49">
        <v>183472626</v>
      </c>
      <c r="H76">
        <v>0</v>
      </c>
      <c r="I76" s="49">
        <v>183472626</v>
      </c>
      <c r="J76">
        <v>0</v>
      </c>
      <c r="K76">
        <v>0</v>
      </c>
      <c r="L76" s="49">
        <v>45616019</v>
      </c>
      <c r="M76">
        <v>0</v>
      </c>
      <c r="N76" s="49">
        <v>45616019</v>
      </c>
      <c r="O76">
        <v>0</v>
      </c>
      <c r="P76">
        <v>0</v>
      </c>
    </row>
    <row r="77" spans="1:16" x14ac:dyDescent="0.35">
      <c r="A77" s="47" t="s">
        <v>440</v>
      </c>
      <c r="B77" s="49">
        <v>4366926664</v>
      </c>
      <c r="C77" s="49">
        <v>40132337</v>
      </c>
      <c r="D77" s="49">
        <v>312781523</v>
      </c>
      <c r="E77" s="49">
        <v>123529118</v>
      </c>
      <c r="F77" s="49">
        <v>1260807199</v>
      </c>
      <c r="G77" s="49">
        <v>303347154</v>
      </c>
      <c r="H77">
        <v>0</v>
      </c>
      <c r="I77" s="49">
        <v>303347154</v>
      </c>
      <c r="J77">
        <v>0</v>
      </c>
      <c r="K77">
        <v>0</v>
      </c>
      <c r="L77" s="49">
        <v>75605303</v>
      </c>
      <c r="M77">
        <v>0</v>
      </c>
      <c r="N77" s="49">
        <v>75605303</v>
      </c>
      <c r="O77">
        <v>0</v>
      </c>
      <c r="P77">
        <v>0</v>
      </c>
    </row>
    <row r="78" spans="1:16" x14ac:dyDescent="0.35">
      <c r="A78" s="47" t="s">
        <v>441</v>
      </c>
      <c r="B78" s="49">
        <v>422679081</v>
      </c>
      <c r="C78" s="49">
        <v>80912007</v>
      </c>
      <c r="D78" s="49">
        <v>28881107</v>
      </c>
      <c r="E78" s="49">
        <v>64824391</v>
      </c>
      <c r="F78" s="49">
        <v>148233748</v>
      </c>
      <c r="G78" s="49">
        <v>268588874</v>
      </c>
      <c r="H78" s="49">
        <v>4679338</v>
      </c>
      <c r="I78" s="49">
        <v>28992997</v>
      </c>
      <c r="J78" s="49">
        <v>12361758</v>
      </c>
      <c r="K78" s="49">
        <v>145252834</v>
      </c>
      <c r="L78" s="49">
        <v>17574742</v>
      </c>
      <c r="M78" s="49">
        <v>182498</v>
      </c>
      <c r="N78" s="49">
        <v>8230242</v>
      </c>
      <c r="O78" s="49">
        <v>482112</v>
      </c>
      <c r="P78" s="49">
        <v>5664922</v>
      </c>
    </row>
    <row r="79" spans="1:16" x14ac:dyDescent="0.35">
      <c r="A79" s="47" t="s">
        <v>442</v>
      </c>
      <c r="B79" s="49">
        <v>881171558</v>
      </c>
      <c r="C79" s="49">
        <v>122190797</v>
      </c>
      <c r="D79" s="49">
        <v>122743810</v>
      </c>
      <c r="E79" s="49">
        <v>293405566</v>
      </c>
      <c r="F79" s="49">
        <v>105903543</v>
      </c>
      <c r="G79" s="49">
        <v>516084390</v>
      </c>
      <c r="H79" s="49">
        <v>56536843</v>
      </c>
      <c r="I79" s="49">
        <v>115627266</v>
      </c>
      <c r="J79" s="49">
        <v>48584030</v>
      </c>
      <c r="K79" s="49">
        <v>96882432</v>
      </c>
      <c r="L79" s="49">
        <v>44279149</v>
      </c>
      <c r="M79" s="49">
        <v>1696171</v>
      </c>
      <c r="N79" s="49">
        <v>32265869</v>
      </c>
      <c r="O79" s="49">
        <v>1457482</v>
      </c>
      <c r="P79" s="49">
        <v>2906234</v>
      </c>
    </row>
    <row r="80" spans="1:16" x14ac:dyDescent="0.35">
      <c r="A80" s="47" t="s">
        <v>443</v>
      </c>
      <c r="B80" s="49">
        <v>100585025</v>
      </c>
      <c r="C80" s="49">
        <v>3988814</v>
      </c>
      <c r="D80" s="49">
        <v>49262803</v>
      </c>
      <c r="E80" s="49">
        <v>4145490</v>
      </c>
      <c r="F80" s="49">
        <v>15758903</v>
      </c>
      <c r="G80" s="49">
        <v>48819712</v>
      </c>
      <c r="H80">
        <v>0</v>
      </c>
      <c r="I80" s="49">
        <v>48819712</v>
      </c>
      <c r="J80">
        <v>0</v>
      </c>
      <c r="K80">
        <v>0</v>
      </c>
      <c r="L80" s="49">
        <v>11351796</v>
      </c>
      <c r="M80">
        <v>0</v>
      </c>
      <c r="N80" s="49">
        <v>11351796</v>
      </c>
      <c r="O80">
        <v>0</v>
      </c>
      <c r="P80">
        <v>0</v>
      </c>
    </row>
    <row r="81" spans="1:16" x14ac:dyDescent="0.35">
      <c r="A81" s="47" t="s">
        <v>444</v>
      </c>
      <c r="B81" s="49">
        <v>2254381</v>
      </c>
      <c r="C81" s="49">
        <v>76415</v>
      </c>
      <c r="D81" s="49">
        <v>1561677</v>
      </c>
      <c r="E81" s="49">
        <v>165268</v>
      </c>
      <c r="F81" s="49">
        <v>61273</v>
      </c>
      <c r="G81" s="49">
        <v>2010198</v>
      </c>
      <c r="H81">
        <v>0</v>
      </c>
      <c r="I81" s="49">
        <v>1561677</v>
      </c>
      <c r="J81">
        <v>0</v>
      </c>
      <c r="K81" s="49">
        <v>61273</v>
      </c>
      <c r="L81" s="49">
        <v>641712</v>
      </c>
      <c r="M81">
        <v>0</v>
      </c>
      <c r="N81" s="49">
        <v>585644</v>
      </c>
      <c r="O81">
        <v>0</v>
      </c>
      <c r="P81" s="49">
        <v>7659</v>
      </c>
    </row>
    <row r="82" spans="1:16" x14ac:dyDescent="0.35">
      <c r="A82" s="47" t="s">
        <v>445</v>
      </c>
      <c r="B82" s="49">
        <v>380273259</v>
      </c>
      <c r="C82" s="49">
        <v>55587643</v>
      </c>
      <c r="D82" s="49">
        <v>43631236</v>
      </c>
      <c r="E82" s="49">
        <v>46027322</v>
      </c>
      <c r="F82" s="49">
        <v>130908403</v>
      </c>
      <c r="G82" s="49">
        <v>261006793</v>
      </c>
      <c r="H82" s="49">
        <v>3163666</v>
      </c>
      <c r="I82" s="49">
        <v>43639087</v>
      </c>
      <c r="J82" s="49">
        <v>16824564</v>
      </c>
      <c r="K82" s="49">
        <v>130925665</v>
      </c>
      <c r="L82" s="49">
        <v>15067271</v>
      </c>
      <c r="M82" s="49">
        <v>50616</v>
      </c>
      <c r="N82" s="49">
        <v>11605646</v>
      </c>
      <c r="O82" s="49">
        <v>253469</v>
      </c>
      <c r="P82" s="49">
        <v>2094304</v>
      </c>
    </row>
    <row r="83" spans="1:16" x14ac:dyDescent="0.35">
      <c r="A83" s="47" t="s">
        <v>446</v>
      </c>
      <c r="B83" s="49">
        <v>63036654</v>
      </c>
      <c r="C83" s="49">
        <v>364392</v>
      </c>
      <c r="D83" s="49">
        <v>12505401</v>
      </c>
      <c r="E83" s="49">
        <v>164527</v>
      </c>
      <c r="F83" s="49">
        <v>2878185</v>
      </c>
      <c r="G83" s="49">
        <v>12516470</v>
      </c>
      <c r="H83">
        <v>0</v>
      </c>
      <c r="I83" s="49">
        <v>12516470</v>
      </c>
      <c r="J83">
        <v>0</v>
      </c>
      <c r="K83">
        <v>0</v>
      </c>
      <c r="L83" s="49">
        <v>3129827</v>
      </c>
      <c r="M83">
        <v>0</v>
      </c>
      <c r="N83" s="49">
        <v>3129827</v>
      </c>
      <c r="O83">
        <v>0</v>
      </c>
      <c r="P83">
        <v>0</v>
      </c>
    </row>
    <row r="84" spans="1:16" x14ac:dyDescent="0.35">
      <c r="A84" s="47" t="s">
        <v>447</v>
      </c>
      <c r="B84" s="49">
        <v>243472744</v>
      </c>
      <c r="C84" s="49">
        <v>8645135</v>
      </c>
      <c r="D84" s="49">
        <v>85028326</v>
      </c>
      <c r="E84" s="49">
        <v>31954228</v>
      </c>
      <c r="F84" s="49">
        <v>59983142</v>
      </c>
      <c r="G84" s="49">
        <v>85054583</v>
      </c>
      <c r="H84">
        <v>0</v>
      </c>
      <c r="I84" s="49">
        <v>85054583</v>
      </c>
      <c r="J84">
        <v>0</v>
      </c>
      <c r="K84">
        <v>0</v>
      </c>
      <c r="L84" s="49">
        <v>21064257</v>
      </c>
      <c r="M84">
        <v>0</v>
      </c>
      <c r="N84" s="49">
        <v>21064257</v>
      </c>
      <c r="O84">
        <v>0</v>
      </c>
      <c r="P84">
        <v>0</v>
      </c>
    </row>
    <row r="85" spans="1:16" x14ac:dyDescent="0.35">
      <c r="A85" s="47" t="s">
        <v>448</v>
      </c>
      <c r="B85" s="49">
        <v>1044267879</v>
      </c>
      <c r="C85" s="49">
        <v>16460923</v>
      </c>
      <c r="D85" s="49">
        <v>253109248</v>
      </c>
      <c r="E85" s="49">
        <v>68774065</v>
      </c>
      <c r="F85" s="49">
        <v>48562368</v>
      </c>
      <c r="G85" s="49">
        <v>240520221</v>
      </c>
      <c r="H85">
        <v>0</v>
      </c>
      <c r="I85" s="49">
        <v>240520221</v>
      </c>
      <c r="J85">
        <v>0</v>
      </c>
      <c r="K85">
        <v>0</v>
      </c>
      <c r="L85" s="49">
        <v>17494150</v>
      </c>
      <c r="M85">
        <v>0</v>
      </c>
      <c r="N85" s="49">
        <v>17494150</v>
      </c>
      <c r="O85">
        <v>0</v>
      </c>
      <c r="P85">
        <v>0</v>
      </c>
    </row>
    <row r="86" spans="1:16" x14ac:dyDescent="0.35">
      <c r="A86" s="47" t="s">
        <v>449</v>
      </c>
      <c r="B86" s="49">
        <v>2866413046</v>
      </c>
      <c r="C86" s="49">
        <v>109686971</v>
      </c>
      <c r="D86" s="49">
        <v>677543202</v>
      </c>
      <c r="E86" s="49">
        <v>814502441</v>
      </c>
      <c r="F86" s="49">
        <v>111277106</v>
      </c>
      <c r="G86" s="49">
        <v>660291292</v>
      </c>
      <c r="H86">
        <v>0</v>
      </c>
      <c r="I86" s="49">
        <v>660291292</v>
      </c>
      <c r="J86">
        <v>0</v>
      </c>
      <c r="K86">
        <v>0</v>
      </c>
      <c r="L86" s="49">
        <v>48007755</v>
      </c>
      <c r="M86">
        <v>0</v>
      </c>
      <c r="N86" s="49">
        <v>48007755</v>
      </c>
      <c r="O86">
        <v>0</v>
      </c>
      <c r="P86">
        <v>0</v>
      </c>
    </row>
    <row r="87" spans="1:16" x14ac:dyDescent="0.35">
      <c r="A87" s="47" t="s">
        <v>450</v>
      </c>
      <c r="B87" s="49">
        <v>3850918</v>
      </c>
      <c r="C87" s="49">
        <v>16376</v>
      </c>
      <c r="D87" s="49">
        <v>321937</v>
      </c>
      <c r="E87" s="49">
        <v>201176</v>
      </c>
      <c r="F87" s="49">
        <v>825208</v>
      </c>
      <c r="G87" s="49">
        <v>321937</v>
      </c>
      <c r="H87">
        <v>0</v>
      </c>
      <c r="I87" s="49">
        <v>321937</v>
      </c>
      <c r="J87">
        <v>0</v>
      </c>
      <c r="K87">
        <v>0</v>
      </c>
      <c r="L87" s="49">
        <v>72890</v>
      </c>
      <c r="M87">
        <v>0</v>
      </c>
      <c r="N87" s="49">
        <v>72890</v>
      </c>
      <c r="O87">
        <v>0</v>
      </c>
      <c r="P87">
        <v>0</v>
      </c>
    </row>
    <row r="88" spans="1:16" x14ac:dyDescent="0.35">
      <c r="A88" s="47" t="s">
        <v>451</v>
      </c>
      <c r="B88" s="49">
        <v>80733113</v>
      </c>
      <c r="C88" s="49">
        <v>246131</v>
      </c>
      <c r="D88" s="49">
        <v>22221552</v>
      </c>
      <c r="E88" s="49">
        <v>5919692</v>
      </c>
      <c r="F88" s="49">
        <v>15880899</v>
      </c>
      <c r="G88" s="49">
        <v>22170816</v>
      </c>
      <c r="H88">
        <v>0</v>
      </c>
      <c r="I88" s="49">
        <v>22170816</v>
      </c>
      <c r="J88">
        <v>0</v>
      </c>
      <c r="K88">
        <v>0</v>
      </c>
      <c r="L88" s="49">
        <v>5542814</v>
      </c>
      <c r="M88">
        <v>0</v>
      </c>
      <c r="N88" s="49">
        <v>5542814</v>
      </c>
      <c r="O88">
        <v>0</v>
      </c>
      <c r="P88">
        <v>0</v>
      </c>
    </row>
    <row r="89" spans="1:16" x14ac:dyDescent="0.35">
      <c r="A89" s="47" t="s">
        <v>452</v>
      </c>
      <c r="B89" s="49">
        <v>1633184039</v>
      </c>
      <c r="C89" s="49">
        <v>32002427</v>
      </c>
      <c r="D89" s="49">
        <v>311452334</v>
      </c>
      <c r="E89" s="49">
        <v>407074175</v>
      </c>
      <c r="F89" s="49">
        <v>223248773</v>
      </c>
      <c r="G89" s="49">
        <v>306839437</v>
      </c>
      <c r="H89">
        <v>0</v>
      </c>
      <c r="I89" s="49">
        <v>306839437</v>
      </c>
      <c r="J89">
        <v>0</v>
      </c>
      <c r="K89">
        <v>0</v>
      </c>
      <c r="L89" s="49">
        <v>75379923</v>
      </c>
      <c r="M89">
        <v>0</v>
      </c>
      <c r="N89" s="49">
        <v>75379923</v>
      </c>
      <c r="O89">
        <v>0</v>
      </c>
      <c r="P89">
        <v>0</v>
      </c>
    </row>
    <row r="90" spans="1:16" x14ac:dyDescent="0.35">
      <c r="A90" s="47" t="s">
        <v>453</v>
      </c>
      <c r="B90" s="49">
        <v>414856425</v>
      </c>
      <c r="C90" s="49">
        <v>63706816</v>
      </c>
      <c r="D90" s="49">
        <v>25417264</v>
      </c>
      <c r="E90" s="49">
        <v>131451028</v>
      </c>
      <c r="F90" s="49">
        <v>91587387</v>
      </c>
      <c r="G90" s="49">
        <v>25138949</v>
      </c>
      <c r="H90">
        <v>0</v>
      </c>
      <c r="I90" s="49">
        <v>25138949</v>
      </c>
      <c r="J90">
        <v>0</v>
      </c>
      <c r="K90">
        <v>0</v>
      </c>
      <c r="L90" s="49">
        <v>6283403</v>
      </c>
      <c r="M90">
        <v>0</v>
      </c>
      <c r="N90" s="49">
        <v>6283403</v>
      </c>
      <c r="O90">
        <v>0</v>
      </c>
      <c r="P90">
        <v>0</v>
      </c>
    </row>
    <row r="91" spans="1:16" x14ac:dyDescent="0.35">
      <c r="A91" s="47" t="s">
        <v>454</v>
      </c>
      <c r="B91" s="49">
        <v>623009626</v>
      </c>
      <c r="C91" s="49">
        <v>1802420</v>
      </c>
      <c r="D91" s="49">
        <v>18220872</v>
      </c>
      <c r="E91" s="49">
        <v>65627534</v>
      </c>
      <c r="F91" s="49">
        <v>47903632</v>
      </c>
      <c r="G91" s="49">
        <v>18103926</v>
      </c>
      <c r="H91">
        <v>0</v>
      </c>
      <c r="I91" s="49">
        <v>18103926</v>
      </c>
      <c r="J91">
        <v>0</v>
      </c>
      <c r="K91">
        <v>0</v>
      </c>
      <c r="L91" s="49">
        <v>4526212</v>
      </c>
      <c r="M91">
        <v>0</v>
      </c>
      <c r="N91" s="49">
        <v>4526212</v>
      </c>
      <c r="O91">
        <v>0</v>
      </c>
      <c r="P91">
        <v>0</v>
      </c>
    </row>
    <row r="92" spans="1:16" x14ac:dyDescent="0.35">
      <c r="A92" s="47" t="s">
        <v>455</v>
      </c>
      <c r="B92" s="49">
        <v>647052937</v>
      </c>
      <c r="C92" s="49">
        <v>38023414</v>
      </c>
      <c r="D92" s="49">
        <v>103102212</v>
      </c>
      <c r="E92" s="49">
        <v>63819441</v>
      </c>
      <c r="F92" s="49">
        <v>114168084</v>
      </c>
      <c r="G92" s="49">
        <v>99367437</v>
      </c>
      <c r="H92">
        <v>0</v>
      </c>
      <c r="I92" s="49">
        <v>99367437</v>
      </c>
      <c r="J92">
        <v>0</v>
      </c>
      <c r="K92">
        <v>0</v>
      </c>
      <c r="L92" s="49">
        <v>23491176</v>
      </c>
      <c r="M92">
        <v>0</v>
      </c>
      <c r="N92" s="49">
        <v>23491176</v>
      </c>
      <c r="O92">
        <v>0</v>
      </c>
      <c r="P92">
        <v>0</v>
      </c>
    </row>
    <row r="93" spans="1:16" x14ac:dyDescent="0.35">
      <c r="A93" s="47" t="s">
        <v>456</v>
      </c>
      <c r="B93" s="49">
        <v>54834684</v>
      </c>
      <c r="C93" s="49">
        <v>143974</v>
      </c>
      <c r="D93" s="49">
        <v>2243821</v>
      </c>
      <c r="E93" s="49">
        <v>31466233</v>
      </c>
      <c r="F93" s="49">
        <v>412486</v>
      </c>
      <c r="G93" s="49">
        <v>7101204</v>
      </c>
      <c r="H93" s="49">
        <v>58143</v>
      </c>
      <c r="I93" s="49">
        <v>2116506</v>
      </c>
      <c r="J93" s="49">
        <v>2431308</v>
      </c>
      <c r="K93" s="49">
        <v>395298</v>
      </c>
      <c r="L93" s="49">
        <v>848423</v>
      </c>
      <c r="M93" s="49">
        <v>2675</v>
      </c>
      <c r="N93" s="49">
        <v>619125</v>
      </c>
      <c r="O93" s="49">
        <v>111847</v>
      </c>
      <c r="P93" s="49">
        <v>18181</v>
      </c>
    </row>
    <row r="94" spans="1:16" x14ac:dyDescent="0.35">
      <c r="A94" s="47" t="s">
        <v>457</v>
      </c>
      <c r="B94" s="49">
        <v>34390953</v>
      </c>
      <c r="C94" s="49">
        <v>8943814</v>
      </c>
      <c r="D94" s="49">
        <v>8403430</v>
      </c>
      <c r="E94" s="49">
        <v>2321749</v>
      </c>
      <c r="F94" s="49">
        <v>1091887</v>
      </c>
      <c r="G94" s="49">
        <v>24850356</v>
      </c>
      <c r="H94" s="49">
        <v>1880666</v>
      </c>
      <c r="I94" s="49">
        <v>8403430</v>
      </c>
      <c r="J94" s="49">
        <v>241259</v>
      </c>
      <c r="K94" s="49">
        <v>1091887</v>
      </c>
      <c r="L94" s="49">
        <v>3244012</v>
      </c>
      <c r="M94" s="49">
        <v>86512</v>
      </c>
      <c r="N94" s="49">
        <v>2487410</v>
      </c>
      <c r="O94" s="49">
        <v>11099</v>
      </c>
      <c r="P94" s="49">
        <v>50228</v>
      </c>
    </row>
    <row r="95" spans="1:16" x14ac:dyDescent="0.35">
      <c r="A95" s="47" t="s">
        <v>458</v>
      </c>
      <c r="B95" s="49">
        <v>18707163</v>
      </c>
      <c r="C95" s="49">
        <v>1206480</v>
      </c>
      <c r="D95" s="49">
        <v>2560718</v>
      </c>
      <c r="E95" s="49">
        <v>6487779</v>
      </c>
      <c r="F95" s="49">
        <v>2493927</v>
      </c>
      <c r="G95" s="49">
        <v>10412668</v>
      </c>
      <c r="H95" s="49">
        <v>127820</v>
      </c>
      <c r="I95" s="49">
        <v>2368433</v>
      </c>
      <c r="J95" s="49">
        <v>3041322</v>
      </c>
      <c r="K95" s="49">
        <v>2496073</v>
      </c>
      <c r="L95" s="49">
        <v>1056459</v>
      </c>
      <c r="M95" s="49">
        <v>5878</v>
      </c>
      <c r="N95" s="49">
        <v>686439</v>
      </c>
      <c r="O95" s="49">
        <v>139893</v>
      </c>
      <c r="P95" s="49">
        <v>114813</v>
      </c>
    </row>
    <row r="96" spans="1:16" x14ac:dyDescent="0.35">
      <c r="A96" s="47" t="s">
        <v>459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</row>
    <row r="97" spans="1:16" x14ac:dyDescent="0.35">
      <c r="A97" s="47" t="s">
        <v>460</v>
      </c>
      <c r="B97" s="49">
        <v>34100612</v>
      </c>
      <c r="C97" s="49">
        <v>6267275</v>
      </c>
      <c r="D97" s="49">
        <v>631627</v>
      </c>
      <c r="E97" s="49">
        <v>7879187</v>
      </c>
      <c r="F97" s="49">
        <v>78284</v>
      </c>
      <c r="G97" s="49">
        <v>22782795</v>
      </c>
      <c r="H97" s="49">
        <v>167550</v>
      </c>
      <c r="I97" s="49">
        <v>491515</v>
      </c>
      <c r="J97" s="49">
        <v>2801207</v>
      </c>
      <c r="K97" s="49">
        <v>78284</v>
      </c>
      <c r="L97" s="49">
        <v>5495051</v>
      </c>
      <c r="M97" s="49">
        <v>4188</v>
      </c>
      <c r="N97" s="49">
        <v>255167</v>
      </c>
      <c r="O97" s="49">
        <v>70426</v>
      </c>
      <c r="P97" s="49">
        <v>1955</v>
      </c>
    </row>
    <row r="98" spans="1:16" x14ac:dyDescent="0.35">
      <c r="A98" s="47" t="s">
        <v>461</v>
      </c>
      <c r="B98" s="49">
        <v>2906923</v>
      </c>
      <c r="C98" s="49">
        <v>46098</v>
      </c>
      <c r="D98" s="49">
        <v>358907</v>
      </c>
      <c r="E98" s="49">
        <v>2346007</v>
      </c>
      <c r="F98" s="49">
        <v>86761</v>
      </c>
      <c r="G98" s="49">
        <v>1249006</v>
      </c>
      <c r="H98" s="49">
        <v>5264</v>
      </c>
      <c r="I98" s="49">
        <v>358907</v>
      </c>
      <c r="J98" s="49">
        <v>788824</v>
      </c>
      <c r="K98" s="49">
        <v>86761</v>
      </c>
      <c r="L98" s="49">
        <v>148189</v>
      </c>
      <c r="M98" s="49">
        <v>132</v>
      </c>
      <c r="N98" s="49">
        <v>115945</v>
      </c>
      <c r="O98" s="49">
        <v>30750</v>
      </c>
      <c r="P98" s="49">
        <v>881</v>
      </c>
    </row>
    <row r="99" spans="1:16" x14ac:dyDescent="0.35">
      <c r="A99" s="47" t="s">
        <v>462</v>
      </c>
      <c r="B99" s="49">
        <v>8328128</v>
      </c>
      <c r="C99" s="49">
        <v>37637</v>
      </c>
      <c r="D99" s="49">
        <v>1058617</v>
      </c>
      <c r="E99" s="49">
        <v>211666</v>
      </c>
      <c r="F99" s="49">
        <v>305053</v>
      </c>
      <c r="G99" s="49">
        <v>8086500</v>
      </c>
      <c r="H99" s="49">
        <v>13568</v>
      </c>
      <c r="I99" s="49">
        <v>1058617</v>
      </c>
      <c r="J99" s="49">
        <v>25468</v>
      </c>
      <c r="K99" s="49">
        <v>305053</v>
      </c>
      <c r="L99" s="49">
        <v>469771</v>
      </c>
      <c r="M99" s="49">
        <v>339</v>
      </c>
      <c r="N99" s="49">
        <v>295377</v>
      </c>
      <c r="O99" s="49">
        <v>636</v>
      </c>
      <c r="P99" s="49">
        <v>7626</v>
      </c>
    </row>
    <row r="100" spans="1:16" x14ac:dyDescent="0.35">
      <c r="A100" s="47" t="s">
        <v>463</v>
      </c>
      <c r="B100" s="49">
        <v>407297786</v>
      </c>
      <c r="C100" s="49">
        <v>172807325</v>
      </c>
      <c r="D100" s="49">
        <v>42336342</v>
      </c>
      <c r="E100" s="49">
        <v>51687105</v>
      </c>
      <c r="F100" s="49">
        <v>15914363</v>
      </c>
      <c r="G100" s="49">
        <v>193684986</v>
      </c>
      <c r="H100" s="49">
        <v>5835849</v>
      </c>
      <c r="I100" s="49">
        <v>41625777</v>
      </c>
      <c r="J100" s="49">
        <v>10481435</v>
      </c>
      <c r="K100" s="49">
        <v>14573254</v>
      </c>
      <c r="L100" s="49">
        <v>15345684</v>
      </c>
      <c r="M100" s="49">
        <v>145936</v>
      </c>
      <c r="N100" s="49">
        <v>11543727</v>
      </c>
      <c r="O100" s="49">
        <v>261999</v>
      </c>
      <c r="P100" s="49">
        <v>364374</v>
      </c>
    </row>
    <row r="101" spans="1:16" x14ac:dyDescent="0.35">
      <c r="A101" s="47" t="s">
        <v>464</v>
      </c>
      <c r="B101" s="49">
        <v>22557119</v>
      </c>
      <c r="C101" s="49">
        <v>5527790</v>
      </c>
      <c r="D101" s="49">
        <v>1061340</v>
      </c>
      <c r="E101" s="49">
        <v>4639542</v>
      </c>
      <c r="F101" s="49">
        <v>108176</v>
      </c>
      <c r="G101" s="49">
        <v>12134190</v>
      </c>
      <c r="H101" s="49">
        <v>1542043</v>
      </c>
      <c r="I101" s="49">
        <v>1061340</v>
      </c>
      <c r="J101" s="49">
        <v>396879</v>
      </c>
      <c r="K101" s="49">
        <v>108176</v>
      </c>
      <c r="L101" s="49">
        <v>568835</v>
      </c>
      <c r="M101" s="49">
        <v>38583</v>
      </c>
      <c r="N101" s="49">
        <v>291870</v>
      </c>
      <c r="O101" s="49">
        <v>9925</v>
      </c>
      <c r="P101" s="49">
        <v>2703</v>
      </c>
    </row>
    <row r="102" spans="1:16" x14ac:dyDescent="0.35">
      <c r="A102" s="47" t="s">
        <v>465</v>
      </c>
      <c r="B102" s="49">
        <v>1016508014</v>
      </c>
      <c r="C102" s="49">
        <v>153645546</v>
      </c>
      <c r="D102" s="49">
        <v>34231612</v>
      </c>
      <c r="E102" s="49">
        <v>202136977</v>
      </c>
      <c r="F102" s="49">
        <v>147179712</v>
      </c>
      <c r="G102" s="49">
        <v>714994640</v>
      </c>
      <c r="H102" s="49">
        <v>42118967</v>
      </c>
      <c r="I102" s="49">
        <v>34183224</v>
      </c>
      <c r="J102" s="49">
        <v>41015753</v>
      </c>
      <c r="K102" s="49">
        <v>172251818</v>
      </c>
      <c r="L102" s="49">
        <v>26373920</v>
      </c>
      <c r="M102" s="49">
        <v>1053701</v>
      </c>
      <c r="N102" s="49">
        <v>9347211</v>
      </c>
      <c r="O102" s="49">
        <v>1025367</v>
      </c>
      <c r="P102" s="49">
        <v>4307624</v>
      </c>
    </row>
    <row r="103" spans="1:16" x14ac:dyDescent="0.35">
      <c r="A103" s="47" t="s">
        <v>466</v>
      </c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</row>
    <row r="104" spans="1:16" x14ac:dyDescent="0.35">
      <c r="A104" s="47" t="s">
        <v>467</v>
      </c>
      <c r="B104" s="49">
        <v>4480108</v>
      </c>
      <c r="C104" s="49">
        <v>677904</v>
      </c>
      <c r="D104" s="49">
        <v>199037</v>
      </c>
      <c r="E104" s="49">
        <v>58731</v>
      </c>
      <c r="F104" s="49">
        <v>697407</v>
      </c>
      <c r="G104" s="49">
        <v>2732106</v>
      </c>
      <c r="H104">
        <v>0</v>
      </c>
      <c r="I104" s="49">
        <v>179892</v>
      </c>
      <c r="J104">
        <v>0</v>
      </c>
      <c r="K104">
        <v>0</v>
      </c>
      <c r="L104" s="49">
        <v>500813</v>
      </c>
      <c r="M104">
        <v>0</v>
      </c>
      <c r="N104" s="49">
        <v>85918</v>
      </c>
      <c r="O104">
        <v>0</v>
      </c>
      <c r="P104">
        <v>0</v>
      </c>
    </row>
    <row r="105" spans="1:16" x14ac:dyDescent="0.35">
      <c r="A105" s="47" t="s">
        <v>468</v>
      </c>
      <c r="B105" s="49">
        <v>84758</v>
      </c>
      <c r="C105" s="50"/>
      <c r="D105" s="49">
        <v>73974</v>
      </c>
      <c r="E105" s="50"/>
      <c r="F105" s="49">
        <v>8390</v>
      </c>
      <c r="G105" s="49">
        <v>76368</v>
      </c>
      <c r="H105" s="50"/>
      <c r="I105" s="49">
        <v>73974</v>
      </c>
      <c r="J105" s="50"/>
      <c r="K105">
        <v>0</v>
      </c>
      <c r="L105" s="49">
        <v>26130</v>
      </c>
      <c r="M105" s="50"/>
      <c r="N105" s="49">
        <v>25891</v>
      </c>
      <c r="O105" s="50"/>
      <c r="P105">
        <v>0</v>
      </c>
    </row>
    <row r="106" spans="1:16" x14ac:dyDescent="0.35">
      <c r="A106" s="47" t="s">
        <v>469</v>
      </c>
      <c r="B106" s="49">
        <v>5339749</v>
      </c>
      <c r="C106" s="49">
        <v>1640338</v>
      </c>
      <c r="D106" s="49">
        <v>440143</v>
      </c>
      <c r="E106" s="49">
        <v>2200185</v>
      </c>
      <c r="F106" s="49">
        <v>569382</v>
      </c>
      <c r="G106" s="49">
        <v>440143</v>
      </c>
      <c r="H106">
        <v>0</v>
      </c>
      <c r="I106" s="49">
        <v>440143</v>
      </c>
      <c r="J106">
        <v>0</v>
      </c>
      <c r="K106">
        <v>0</v>
      </c>
      <c r="L106" s="49">
        <v>110589</v>
      </c>
      <c r="M106">
        <v>0</v>
      </c>
      <c r="N106" s="49">
        <v>110589</v>
      </c>
      <c r="O106">
        <v>0</v>
      </c>
      <c r="P106">
        <v>0</v>
      </c>
    </row>
    <row r="107" spans="1:16" x14ac:dyDescent="0.35">
      <c r="A107" s="47" t="s">
        <v>470</v>
      </c>
      <c r="B107" s="49">
        <v>18352983182</v>
      </c>
      <c r="C107" s="49">
        <v>4487485672</v>
      </c>
      <c r="D107" s="49">
        <v>1505352652</v>
      </c>
      <c r="E107" s="49">
        <v>7719826584</v>
      </c>
      <c r="F107" s="49">
        <v>1253367617</v>
      </c>
      <c r="G107" s="49">
        <v>7050361530</v>
      </c>
      <c r="H107" s="49">
        <v>883960218</v>
      </c>
      <c r="I107" s="49">
        <v>1463465971</v>
      </c>
      <c r="J107" s="49">
        <v>1911066091</v>
      </c>
      <c r="K107" s="49">
        <v>995811007</v>
      </c>
      <c r="L107" s="49">
        <v>531168774</v>
      </c>
      <c r="M107" s="49">
        <v>22094416</v>
      </c>
      <c r="N107" s="49">
        <v>391424225</v>
      </c>
      <c r="O107" s="49">
        <v>47771360</v>
      </c>
      <c r="P107" s="49">
        <v>24897848</v>
      </c>
    </row>
    <row r="108" spans="1:16" x14ac:dyDescent="0.35">
      <c r="A108" s="47" t="s">
        <v>471</v>
      </c>
      <c r="B108" s="49">
        <v>3622387429</v>
      </c>
      <c r="C108" s="49">
        <v>741920267</v>
      </c>
      <c r="D108" s="49">
        <v>681660124</v>
      </c>
      <c r="E108" s="49">
        <v>817631750</v>
      </c>
      <c r="F108" s="49">
        <v>406947008</v>
      </c>
      <c r="G108" s="49">
        <v>2154634218</v>
      </c>
      <c r="H108" s="49">
        <v>257406581</v>
      </c>
      <c r="I108" s="49">
        <v>674431634</v>
      </c>
      <c r="J108" s="49">
        <v>304852991</v>
      </c>
      <c r="K108" s="49">
        <v>279533097</v>
      </c>
      <c r="L108" s="49">
        <v>221757038</v>
      </c>
      <c r="M108" s="49">
        <v>6435123</v>
      </c>
      <c r="N108" s="49">
        <v>184747636</v>
      </c>
      <c r="O108" s="49">
        <v>7622762</v>
      </c>
      <c r="P108" s="49">
        <v>6988909</v>
      </c>
    </row>
    <row r="109" spans="1:16" x14ac:dyDescent="0.35">
      <c r="A109" s="47" t="s">
        <v>472</v>
      </c>
      <c r="B109" s="49">
        <v>3207117165</v>
      </c>
      <c r="C109" s="49">
        <v>212962367</v>
      </c>
      <c r="D109" s="49">
        <v>111764376</v>
      </c>
      <c r="E109" s="49">
        <v>1459043693</v>
      </c>
      <c r="F109" s="49">
        <v>273466339</v>
      </c>
      <c r="G109" s="49">
        <v>1676959288</v>
      </c>
      <c r="H109" s="49">
        <v>33573046</v>
      </c>
      <c r="I109" s="49">
        <v>107798222</v>
      </c>
      <c r="J109" s="49">
        <v>698465080</v>
      </c>
      <c r="K109" s="49">
        <v>165858930</v>
      </c>
      <c r="L109" s="49">
        <v>68622530</v>
      </c>
      <c r="M109" s="49">
        <v>839433</v>
      </c>
      <c r="N109" s="49">
        <v>29392719</v>
      </c>
      <c r="O109" s="49">
        <v>17461992</v>
      </c>
      <c r="P109" s="49">
        <v>4146489</v>
      </c>
    </row>
    <row r="110" spans="1:16" x14ac:dyDescent="0.35">
      <c r="A110" s="47" t="s">
        <v>473</v>
      </c>
      <c r="B110" s="49">
        <v>82357708</v>
      </c>
      <c r="C110" s="49">
        <v>972128</v>
      </c>
      <c r="D110" s="49">
        <v>4594821</v>
      </c>
      <c r="E110" s="49">
        <v>7159029</v>
      </c>
      <c r="F110" s="49">
        <v>15333937</v>
      </c>
      <c r="G110" s="49">
        <v>76368367</v>
      </c>
      <c r="H110" s="49">
        <v>565799</v>
      </c>
      <c r="I110" s="49">
        <v>4575704</v>
      </c>
      <c r="J110" s="49">
        <v>3334582</v>
      </c>
      <c r="K110" s="49">
        <v>15333937</v>
      </c>
      <c r="L110" s="49">
        <v>3286741</v>
      </c>
      <c r="M110" s="49">
        <v>18107</v>
      </c>
      <c r="N110" s="49">
        <v>989424</v>
      </c>
      <c r="O110" s="49">
        <v>106703</v>
      </c>
      <c r="P110" s="49">
        <v>490694</v>
      </c>
    </row>
    <row r="111" spans="1:16" x14ac:dyDescent="0.35">
      <c r="A111" s="47" t="s">
        <v>474</v>
      </c>
      <c r="B111" s="49">
        <v>3151217224</v>
      </c>
      <c r="C111" s="49">
        <v>356220112</v>
      </c>
      <c r="D111" s="49">
        <v>20486204</v>
      </c>
      <c r="E111" s="49">
        <v>99444694</v>
      </c>
      <c r="F111" s="49">
        <v>1011761836</v>
      </c>
      <c r="G111" s="49">
        <v>19303427</v>
      </c>
      <c r="H111">
        <v>0</v>
      </c>
      <c r="I111" s="49">
        <v>19303427</v>
      </c>
      <c r="J111">
        <v>0</v>
      </c>
      <c r="K111">
        <v>0</v>
      </c>
      <c r="L111" s="49">
        <v>4824702</v>
      </c>
      <c r="M111">
        <v>0</v>
      </c>
      <c r="N111" s="49">
        <v>4824702</v>
      </c>
      <c r="O111">
        <v>0</v>
      </c>
      <c r="P111">
        <v>0</v>
      </c>
    </row>
    <row r="112" spans="1:16" x14ac:dyDescent="0.35">
      <c r="A112" s="47" t="s">
        <v>475</v>
      </c>
      <c r="B112" s="49">
        <v>205568677</v>
      </c>
      <c r="C112" s="49">
        <v>46842317</v>
      </c>
      <c r="D112" s="49">
        <v>17921968</v>
      </c>
      <c r="E112" s="49">
        <v>1826946</v>
      </c>
      <c r="F112" s="49">
        <v>90030666</v>
      </c>
      <c r="G112" s="49">
        <v>149254211</v>
      </c>
      <c r="H112" s="49">
        <v>6493797</v>
      </c>
      <c r="I112" s="49">
        <v>17891568</v>
      </c>
      <c r="J112" s="49">
        <v>648646</v>
      </c>
      <c r="K112" s="49">
        <v>90588968</v>
      </c>
      <c r="L112" s="49">
        <v>11117914</v>
      </c>
      <c r="M112" s="49">
        <v>292255</v>
      </c>
      <c r="N112" s="49">
        <v>5226635</v>
      </c>
      <c r="O112" s="49">
        <v>29189</v>
      </c>
      <c r="P112" s="49">
        <v>4057408</v>
      </c>
    </row>
    <row r="113" spans="1:16" x14ac:dyDescent="0.35">
      <c r="A113" s="47" t="s">
        <v>476</v>
      </c>
      <c r="B113" s="49">
        <v>863571138</v>
      </c>
      <c r="C113" s="49">
        <v>56848347</v>
      </c>
      <c r="D113" s="49">
        <v>51014878</v>
      </c>
      <c r="E113" s="49">
        <v>41336459</v>
      </c>
      <c r="F113" s="49">
        <v>373418633</v>
      </c>
      <c r="G113" s="49">
        <v>47525508</v>
      </c>
      <c r="H113">
        <v>0</v>
      </c>
      <c r="I113" s="49">
        <v>47525508</v>
      </c>
      <c r="J113">
        <v>0</v>
      </c>
      <c r="K113">
        <v>0</v>
      </c>
      <c r="L113" s="49">
        <v>10330060</v>
      </c>
      <c r="M113">
        <v>0</v>
      </c>
      <c r="N113" s="49">
        <v>10330060</v>
      </c>
      <c r="O113">
        <v>0</v>
      </c>
      <c r="P113">
        <v>0</v>
      </c>
    </row>
    <row r="114" spans="1:16" x14ac:dyDescent="0.35">
      <c r="A114" s="47" t="s">
        <v>477</v>
      </c>
      <c r="B114" s="49">
        <v>1076016532</v>
      </c>
      <c r="C114" s="49">
        <v>51344978</v>
      </c>
      <c r="D114" s="49">
        <v>238086610</v>
      </c>
      <c r="E114" s="49">
        <v>235469953</v>
      </c>
      <c r="F114" s="49">
        <v>119210747</v>
      </c>
      <c r="G114" s="49">
        <v>232997977</v>
      </c>
      <c r="H114">
        <v>0</v>
      </c>
      <c r="I114" s="49">
        <v>232997977</v>
      </c>
      <c r="J114">
        <v>0</v>
      </c>
      <c r="K114">
        <v>0</v>
      </c>
      <c r="L114" s="49">
        <v>55046020</v>
      </c>
      <c r="M114">
        <v>0</v>
      </c>
      <c r="N114" s="49">
        <v>55046020</v>
      </c>
      <c r="O114">
        <v>0</v>
      </c>
      <c r="P114">
        <v>0</v>
      </c>
    </row>
    <row r="115" spans="1:16" x14ac:dyDescent="0.35">
      <c r="A115" s="47" t="s">
        <v>478</v>
      </c>
      <c r="B115" s="49">
        <v>927376393</v>
      </c>
      <c r="C115" s="49">
        <v>455706437</v>
      </c>
      <c r="D115" s="49">
        <v>172840648</v>
      </c>
      <c r="E115" s="49">
        <v>73159973</v>
      </c>
      <c r="F115" s="49">
        <v>95397527</v>
      </c>
      <c r="G115" s="49">
        <v>172381503</v>
      </c>
      <c r="H115">
        <v>0</v>
      </c>
      <c r="I115" s="49">
        <v>172381503</v>
      </c>
      <c r="J115">
        <v>0</v>
      </c>
      <c r="K115">
        <v>0</v>
      </c>
      <c r="L115" s="49">
        <v>32882086</v>
      </c>
      <c r="M115">
        <v>0</v>
      </c>
      <c r="N115" s="49">
        <v>32882086</v>
      </c>
      <c r="O115">
        <v>0</v>
      </c>
      <c r="P115">
        <v>0</v>
      </c>
    </row>
    <row r="116" spans="1:16" x14ac:dyDescent="0.35">
      <c r="A116" s="47" t="s">
        <v>479</v>
      </c>
      <c r="B116" s="49">
        <v>6387171259</v>
      </c>
      <c r="C116" s="49">
        <v>590415171</v>
      </c>
      <c r="D116" s="49">
        <v>2541263852</v>
      </c>
      <c r="E116" s="49">
        <v>727449260</v>
      </c>
      <c r="F116" s="49">
        <v>328966014</v>
      </c>
      <c r="G116" s="49">
        <v>2357797470</v>
      </c>
      <c r="H116">
        <v>0</v>
      </c>
      <c r="I116" s="49">
        <v>2357797470</v>
      </c>
      <c r="J116">
        <v>0</v>
      </c>
      <c r="K116">
        <v>0</v>
      </c>
      <c r="L116" s="49">
        <v>530235869</v>
      </c>
      <c r="M116">
        <v>0</v>
      </c>
      <c r="N116" s="49">
        <v>530235869</v>
      </c>
      <c r="O116">
        <v>0</v>
      </c>
      <c r="P116">
        <v>0</v>
      </c>
    </row>
    <row r="117" spans="1:16" x14ac:dyDescent="0.35">
      <c r="A117" s="47" t="s">
        <v>480</v>
      </c>
      <c r="B117" s="49">
        <v>30508439</v>
      </c>
      <c r="C117" s="49">
        <v>2001414</v>
      </c>
      <c r="D117" s="49">
        <v>8095527</v>
      </c>
      <c r="E117" s="49">
        <v>104292</v>
      </c>
      <c r="F117" s="49">
        <v>12189663</v>
      </c>
      <c r="G117" s="49">
        <v>8095527</v>
      </c>
      <c r="H117">
        <v>0</v>
      </c>
      <c r="I117" s="49">
        <v>8095527</v>
      </c>
      <c r="J117">
        <v>0</v>
      </c>
      <c r="K117">
        <v>0</v>
      </c>
      <c r="L117" s="49">
        <v>2015641</v>
      </c>
      <c r="M117">
        <v>0</v>
      </c>
      <c r="N117" s="49">
        <v>2015641</v>
      </c>
      <c r="O117">
        <v>0</v>
      </c>
      <c r="P117">
        <v>0</v>
      </c>
    </row>
    <row r="118" spans="1:16" x14ac:dyDescent="0.35">
      <c r="A118" s="47" t="s">
        <v>481</v>
      </c>
      <c r="B118" s="49">
        <v>2337110</v>
      </c>
      <c r="C118" s="50"/>
      <c r="D118" s="49">
        <v>1875749</v>
      </c>
      <c r="E118" s="50"/>
      <c r="F118" s="49">
        <v>156637</v>
      </c>
      <c r="G118" s="49">
        <v>1875749</v>
      </c>
      <c r="H118" s="50"/>
      <c r="I118" s="49">
        <v>1875749</v>
      </c>
      <c r="J118" s="50"/>
      <c r="K118">
        <v>0</v>
      </c>
      <c r="L118" s="49">
        <v>468949</v>
      </c>
      <c r="M118" s="50"/>
      <c r="N118" s="49">
        <v>468949</v>
      </c>
      <c r="O118" s="50"/>
      <c r="P118">
        <v>0</v>
      </c>
    </row>
    <row r="119" spans="1:16" x14ac:dyDescent="0.35">
      <c r="A119" s="47" t="s">
        <v>482</v>
      </c>
      <c r="B119" s="49">
        <v>62750</v>
      </c>
      <c r="C119" s="49">
        <v>2000</v>
      </c>
      <c r="D119" s="49">
        <v>3791</v>
      </c>
      <c r="E119" s="50"/>
      <c r="F119" s="49">
        <v>24351</v>
      </c>
      <c r="G119" s="49">
        <v>3791</v>
      </c>
      <c r="H119">
        <v>0</v>
      </c>
      <c r="I119" s="49">
        <v>3791</v>
      </c>
      <c r="J119" s="50"/>
      <c r="K119">
        <v>0</v>
      </c>
      <c r="L119" s="49">
        <v>950</v>
      </c>
      <c r="M119">
        <v>0</v>
      </c>
      <c r="N119" s="49">
        <v>950</v>
      </c>
      <c r="O119" s="50"/>
      <c r="P119">
        <v>0</v>
      </c>
    </row>
    <row r="120" spans="1:16" x14ac:dyDescent="0.35">
      <c r="A120" s="47" t="s">
        <v>483</v>
      </c>
      <c r="B120" s="49">
        <v>84663497</v>
      </c>
      <c r="C120" s="49">
        <v>796388</v>
      </c>
      <c r="D120" s="49">
        <v>38425984</v>
      </c>
      <c r="E120" s="49">
        <v>5823413</v>
      </c>
      <c r="F120" s="49">
        <v>142935</v>
      </c>
      <c r="G120" s="49">
        <v>38446380</v>
      </c>
      <c r="H120">
        <v>0</v>
      </c>
      <c r="I120" s="49">
        <v>38446380</v>
      </c>
      <c r="J120">
        <v>0</v>
      </c>
      <c r="K120">
        <v>0</v>
      </c>
      <c r="L120" s="49">
        <v>9596663</v>
      </c>
      <c r="M120">
        <v>0</v>
      </c>
      <c r="N120" s="49">
        <v>9596663</v>
      </c>
      <c r="O120">
        <v>0</v>
      </c>
      <c r="P120">
        <v>0</v>
      </c>
    </row>
    <row r="121" spans="1:16" x14ac:dyDescent="0.35">
      <c r="A121" s="47" t="s">
        <v>484</v>
      </c>
      <c r="B121" s="49">
        <v>202697691</v>
      </c>
      <c r="C121" s="49">
        <v>19716338</v>
      </c>
      <c r="D121" s="49">
        <v>27706102</v>
      </c>
      <c r="E121" s="49">
        <v>107853036</v>
      </c>
      <c r="F121" s="49">
        <v>23589342</v>
      </c>
      <c r="G121" s="49">
        <v>27661427</v>
      </c>
      <c r="H121">
        <v>0</v>
      </c>
      <c r="I121" s="49">
        <v>27661427</v>
      </c>
      <c r="J121">
        <v>0</v>
      </c>
      <c r="K121">
        <v>0</v>
      </c>
      <c r="L121" s="49">
        <v>6835663</v>
      </c>
      <c r="M121">
        <v>0</v>
      </c>
      <c r="N121" s="49">
        <v>6835663</v>
      </c>
      <c r="O121">
        <v>0</v>
      </c>
      <c r="P121">
        <v>0</v>
      </c>
    </row>
    <row r="122" spans="1:16" x14ac:dyDescent="0.35">
      <c r="A122" s="47" t="s">
        <v>485</v>
      </c>
      <c r="B122" s="49">
        <v>1034163149</v>
      </c>
      <c r="C122" s="49">
        <v>49933869</v>
      </c>
      <c r="D122" s="49">
        <v>453061979</v>
      </c>
      <c r="E122" s="49">
        <v>99933693</v>
      </c>
      <c r="F122" s="49">
        <v>146556260</v>
      </c>
      <c r="G122" s="49">
        <v>452601485</v>
      </c>
      <c r="H122">
        <v>0</v>
      </c>
      <c r="I122" s="49">
        <v>452601485</v>
      </c>
      <c r="J122">
        <v>0</v>
      </c>
      <c r="K122">
        <v>0</v>
      </c>
      <c r="L122" s="49">
        <v>112768983</v>
      </c>
      <c r="M122">
        <v>0</v>
      </c>
      <c r="N122" s="49">
        <v>112768983</v>
      </c>
      <c r="O122">
        <v>0</v>
      </c>
      <c r="P122">
        <v>0</v>
      </c>
    </row>
    <row r="123" spans="1:16" x14ac:dyDescent="0.35">
      <c r="A123" s="47" t="s">
        <v>486</v>
      </c>
      <c r="B123" s="49">
        <v>43928131</v>
      </c>
      <c r="C123" s="49">
        <v>8243255</v>
      </c>
      <c r="D123" s="49">
        <v>10358658</v>
      </c>
      <c r="E123" s="49">
        <v>20229502</v>
      </c>
      <c r="F123" s="49">
        <v>2790259</v>
      </c>
      <c r="G123" s="49">
        <v>15092513</v>
      </c>
      <c r="H123" s="49">
        <v>465061</v>
      </c>
      <c r="I123" s="49">
        <v>10285229</v>
      </c>
      <c r="J123" s="49">
        <v>225849</v>
      </c>
      <c r="K123" s="49">
        <v>2790003</v>
      </c>
      <c r="L123" s="49">
        <v>3471275</v>
      </c>
      <c r="M123" s="49">
        <v>27904</v>
      </c>
      <c r="N123" s="49">
        <v>3182819</v>
      </c>
      <c r="O123" s="49">
        <v>13558</v>
      </c>
      <c r="P123" s="49">
        <v>167407</v>
      </c>
    </row>
    <row r="124" spans="1:16" x14ac:dyDescent="0.35">
      <c r="A124" s="47" t="s">
        <v>487</v>
      </c>
      <c r="B124" s="49">
        <v>123477583</v>
      </c>
      <c r="C124" s="49">
        <v>2001783</v>
      </c>
      <c r="D124" s="49">
        <v>11747448</v>
      </c>
      <c r="E124" s="49">
        <v>23586</v>
      </c>
      <c r="F124" s="49">
        <v>93057062</v>
      </c>
      <c r="G124" s="49">
        <v>121479306</v>
      </c>
      <c r="H124" s="49">
        <v>54404</v>
      </c>
      <c r="I124" s="49">
        <v>11747448</v>
      </c>
      <c r="J124" s="49">
        <v>3986</v>
      </c>
      <c r="K124" s="49">
        <v>93075147</v>
      </c>
      <c r="L124" s="49">
        <v>4019088</v>
      </c>
      <c r="M124" s="49">
        <v>1415</v>
      </c>
      <c r="N124" s="49">
        <v>1166131</v>
      </c>
      <c r="O124" s="49">
        <v>105</v>
      </c>
      <c r="P124" s="49">
        <v>2419873</v>
      </c>
    </row>
    <row r="125" spans="1:16" x14ac:dyDescent="0.35">
      <c r="A125" s="47" t="s">
        <v>488</v>
      </c>
      <c r="B125" s="49">
        <v>29916614</v>
      </c>
      <c r="C125" s="50"/>
      <c r="D125" s="49">
        <v>23198410</v>
      </c>
      <c r="E125" s="50"/>
      <c r="F125" s="49">
        <v>189987</v>
      </c>
      <c r="G125" s="49">
        <v>24297089</v>
      </c>
      <c r="H125" s="50"/>
      <c r="I125" s="49">
        <v>23198410</v>
      </c>
      <c r="J125" s="50"/>
      <c r="K125" s="49">
        <v>189987</v>
      </c>
      <c r="L125" s="49">
        <v>947601</v>
      </c>
      <c r="M125" s="50"/>
      <c r="N125" s="49">
        <v>904751</v>
      </c>
      <c r="O125" s="50"/>
      <c r="P125" s="49">
        <v>7410</v>
      </c>
    </row>
    <row r="126" spans="1:16" x14ac:dyDescent="0.35">
      <c r="A126" s="47" t="s">
        <v>489</v>
      </c>
      <c r="B126" s="49">
        <v>8543912</v>
      </c>
      <c r="C126" s="50"/>
      <c r="D126" s="49">
        <v>1560374</v>
      </c>
      <c r="E126" s="49">
        <v>5965</v>
      </c>
      <c r="F126" s="49">
        <v>660644</v>
      </c>
      <c r="G126" s="49">
        <v>6786264</v>
      </c>
      <c r="H126" s="50"/>
      <c r="I126" s="49">
        <v>1553246</v>
      </c>
      <c r="J126" s="49">
        <v>5965</v>
      </c>
      <c r="K126" s="49">
        <v>660644</v>
      </c>
      <c r="L126" s="49">
        <v>326869</v>
      </c>
      <c r="M126" s="50"/>
      <c r="N126" s="49">
        <v>164638</v>
      </c>
      <c r="O126" s="49">
        <v>185</v>
      </c>
      <c r="P126" s="49">
        <v>20484</v>
      </c>
    </row>
    <row r="127" spans="1:16" x14ac:dyDescent="0.35">
      <c r="A127" s="47" t="s">
        <v>490</v>
      </c>
      <c r="B127" s="49">
        <v>10012447</v>
      </c>
      <c r="C127" s="50"/>
      <c r="D127" s="49">
        <v>8051317</v>
      </c>
      <c r="E127" s="50"/>
      <c r="F127" s="49">
        <v>56474</v>
      </c>
      <c r="G127" s="49">
        <v>9987110</v>
      </c>
      <c r="H127" s="50"/>
      <c r="I127" s="49">
        <v>8031586</v>
      </c>
      <c r="J127" s="50"/>
      <c r="K127" s="49">
        <v>56474</v>
      </c>
      <c r="L127" s="49">
        <v>559270</v>
      </c>
      <c r="M127" s="50"/>
      <c r="N127" s="49">
        <v>449760</v>
      </c>
      <c r="O127" s="50"/>
      <c r="P127" s="49">
        <v>3161</v>
      </c>
    </row>
    <row r="128" spans="1:16" x14ac:dyDescent="0.35">
      <c r="A128" s="47" t="s">
        <v>491</v>
      </c>
      <c r="B128" s="49">
        <v>19107293</v>
      </c>
      <c r="C128" s="49">
        <v>3346</v>
      </c>
      <c r="D128" s="49">
        <v>17048245</v>
      </c>
      <c r="E128" s="50"/>
      <c r="F128" s="49">
        <v>487245</v>
      </c>
      <c r="G128">
        <v>0</v>
      </c>
      <c r="H128">
        <v>0</v>
      </c>
      <c r="I128">
        <v>0</v>
      </c>
      <c r="J128" s="50"/>
      <c r="K128">
        <v>0</v>
      </c>
      <c r="L128">
        <v>0</v>
      </c>
      <c r="M128">
        <v>0</v>
      </c>
      <c r="N128">
        <v>0</v>
      </c>
      <c r="O128" s="50"/>
      <c r="P128">
        <v>0</v>
      </c>
    </row>
    <row r="129" spans="1:16" x14ac:dyDescent="0.35">
      <c r="A129" s="47" t="s">
        <v>492</v>
      </c>
      <c r="B129" s="49">
        <v>211744193</v>
      </c>
      <c r="C129" s="49">
        <v>184620</v>
      </c>
      <c r="D129" s="49">
        <v>86392074</v>
      </c>
      <c r="E129" s="49">
        <v>37790</v>
      </c>
      <c r="F129" s="49">
        <v>10777607</v>
      </c>
      <c r="G129" s="49">
        <v>209067181</v>
      </c>
      <c r="H129">
        <v>0</v>
      </c>
      <c r="I129" s="49">
        <v>84623168</v>
      </c>
      <c r="J129" s="49">
        <v>10312</v>
      </c>
      <c r="K129" s="49">
        <v>10420378</v>
      </c>
      <c r="L129" s="49">
        <v>15921842</v>
      </c>
      <c r="M129">
        <v>0</v>
      </c>
      <c r="N129" s="49">
        <v>10197259</v>
      </c>
      <c r="O129" s="49">
        <v>474</v>
      </c>
      <c r="P129" s="49">
        <v>479347</v>
      </c>
    </row>
    <row r="130" spans="1:16" x14ac:dyDescent="0.35">
      <c r="A130" s="47" t="s">
        <v>493</v>
      </c>
      <c r="B130" s="49">
        <v>30513683</v>
      </c>
      <c r="C130" s="49">
        <v>5490731</v>
      </c>
      <c r="D130" s="49">
        <v>9033794</v>
      </c>
      <c r="E130" s="50"/>
      <c r="F130" s="49">
        <v>931988</v>
      </c>
      <c r="G130" s="49">
        <v>25089355</v>
      </c>
      <c r="H130" s="49">
        <v>71782</v>
      </c>
      <c r="I130" s="49">
        <v>9033794</v>
      </c>
      <c r="J130" s="50"/>
      <c r="K130" s="49">
        <v>931988</v>
      </c>
      <c r="L130" s="49">
        <v>1822367</v>
      </c>
      <c r="M130" s="49">
        <v>3303</v>
      </c>
      <c r="N130" s="49">
        <v>1083807</v>
      </c>
      <c r="O130" s="50"/>
      <c r="P130" s="49">
        <v>42864</v>
      </c>
    </row>
    <row r="131" spans="1:16" x14ac:dyDescent="0.35">
      <c r="A131" s="47" t="s">
        <v>494</v>
      </c>
      <c r="B131" s="49">
        <v>2151902968</v>
      </c>
      <c r="C131" s="49">
        <v>29788464</v>
      </c>
      <c r="D131" s="49">
        <v>1562612320</v>
      </c>
      <c r="E131" s="49">
        <v>56737062</v>
      </c>
      <c r="F131" s="49">
        <v>97914964</v>
      </c>
      <c r="G131" s="49">
        <v>2084457065</v>
      </c>
      <c r="H131" s="49">
        <v>1577026</v>
      </c>
      <c r="I131" s="49">
        <v>1549056419</v>
      </c>
      <c r="J131" s="49">
        <v>43338581</v>
      </c>
      <c r="K131" s="49">
        <v>97676055</v>
      </c>
      <c r="L131" s="49">
        <v>153954321</v>
      </c>
      <c r="M131" s="49">
        <v>72511</v>
      </c>
      <c r="N131" s="49">
        <v>129324555</v>
      </c>
      <c r="O131" s="49">
        <v>1993572</v>
      </c>
      <c r="P131" s="49">
        <v>4493158</v>
      </c>
    </row>
    <row r="132" spans="1:16" x14ac:dyDescent="0.35">
      <c r="A132" s="47" t="s">
        <v>495</v>
      </c>
      <c r="B132" s="49">
        <v>52078631</v>
      </c>
      <c r="C132" s="49">
        <v>2805131</v>
      </c>
      <c r="D132" s="49">
        <v>26905233</v>
      </c>
      <c r="E132" s="50"/>
      <c r="F132" s="49">
        <v>3463346</v>
      </c>
      <c r="G132" s="49">
        <v>26728420</v>
      </c>
      <c r="H132">
        <v>0</v>
      </c>
      <c r="I132" s="49">
        <v>26728420</v>
      </c>
      <c r="J132" s="50"/>
      <c r="K132">
        <v>0</v>
      </c>
      <c r="L132" s="49">
        <v>873647</v>
      </c>
      <c r="M132">
        <v>0</v>
      </c>
      <c r="N132" s="49">
        <v>873647</v>
      </c>
      <c r="O132" s="50"/>
      <c r="P132">
        <v>0</v>
      </c>
    </row>
    <row r="133" spans="1:16" x14ac:dyDescent="0.35">
      <c r="A133" s="47" t="s">
        <v>496</v>
      </c>
      <c r="B133" s="49">
        <v>47818389</v>
      </c>
      <c r="C133" s="49">
        <v>380649</v>
      </c>
      <c r="D133" s="49">
        <v>18240414</v>
      </c>
      <c r="E133" s="49">
        <v>9280549</v>
      </c>
      <c r="F133" s="49">
        <v>35261</v>
      </c>
      <c r="G133" s="49">
        <v>18240414</v>
      </c>
      <c r="H133">
        <v>0</v>
      </c>
      <c r="I133" s="49">
        <v>18240414</v>
      </c>
      <c r="J133">
        <v>0</v>
      </c>
      <c r="K133">
        <v>0</v>
      </c>
      <c r="L133" s="49">
        <v>972980</v>
      </c>
      <c r="M133">
        <v>0</v>
      </c>
      <c r="N133" s="49">
        <v>972980</v>
      </c>
      <c r="O133">
        <v>0</v>
      </c>
      <c r="P133">
        <v>0</v>
      </c>
    </row>
    <row r="134" spans="1:16" x14ac:dyDescent="0.35">
      <c r="A134" s="47" t="s">
        <v>497</v>
      </c>
      <c r="B134" s="49">
        <v>50530615</v>
      </c>
      <c r="C134" s="49">
        <v>2689516</v>
      </c>
      <c r="D134" s="49">
        <v>34729795</v>
      </c>
      <c r="E134" s="49">
        <v>885217</v>
      </c>
      <c r="F134" s="49">
        <v>1830848</v>
      </c>
      <c r="G134" s="49">
        <v>34729795</v>
      </c>
      <c r="H134">
        <v>0</v>
      </c>
      <c r="I134" s="49">
        <v>34729795</v>
      </c>
      <c r="J134">
        <v>0</v>
      </c>
      <c r="K134">
        <v>0</v>
      </c>
      <c r="L134" s="49">
        <v>2084559</v>
      </c>
      <c r="M134">
        <v>0</v>
      </c>
      <c r="N134" s="49">
        <v>2084559</v>
      </c>
      <c r="O134">
        <v>0</v>
      </c>
      <c r="P134">
        <v>0</v>
      </c>
    </row>
    <row r="135" spans="1:16" x14ac:dyDescent="0.35">
      <c r="A135" s="47" t="s">
        <v>498</v>
      </c>
      <c r="B135" s="49">
        <v>308550257</v>
      </c>
      <c r="C135" s="49">
        <v>4122140</v>
      </c>
      <c r="D135" s="49">
        <v>239034369</v>
      </c>
      <c r="E135" s="49">
        <v>1502362</v>
      </c>
      <c r="F135" s="49">
        <v>488429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</row>
    <row r="136" spans="1:16" x14ac:dyDescent="0.35">
      <c r="A136" s="47" t="s">
        <v>499</v>
      </c>
      <c r="B136" s="49">
        <v>102134753</v>
      </c>
      <c r="C136" s="49">
        <v>82950</v>
      </c>
      <c r="D136" s="49">
        <v>50965548</v>
      </c>
      <c r="E136" s="49">
        <v>156911</v>
      </c>
      <c r="F136" s="49">
        <v>2094971</v>
      </c>
      <c r="G136" s="49">
        <v>50957368</v>
      </c>
      <c r="H136">
        <v>0</v>
      </c>
      <c r="I136" s="49">
        <v>50957368</v>
      </c>
      <c r="J136">
        <v>0</v>
      </c>
      <c r="K136">
        <v>0</v>
      </c>
      <c r="L136" s="49">
        <v>3641166</v>
      </c>
      <c r="M136">
        <v>0</v>
      </c>
      <c r="N136" s="49">
        <v>3641166</v>
      </c>
      <c r="O136">
        <v>0</v>
      </c>
      <c r="P136">
        <v>0</v>
      </c>
    </row>
    <row r="137" spans="1:16" x14ac:dyDescent="0.35">
      <c r="A137" s="47" t="s">
        <v>500</v>
      </c>
      <c r="B137" s="49">
        <v>56921056</v>
      </c>
      <c r="C137" s="49">
        <v>8541259</v>
      </c>
      <c r="D137" s="49">
        <v>16601964</v>
      </c>
      <c r="E137" s="49">
        <v>9920</v>
      </c>
      <c r="F137" s="49">
        <v>3518885</v>
      </c>
      <c r="G137" s="49">
        <v>16601964</v>
      </c>
      <c r="H137">
        <v>0</v>
      </c>
      <c r="I137" s="49">
        <v>16601964</v>
      </c>
      <c r="J137">
        <v>0</v>
      </c>
      <c r="K137">
        <v>0</v>
      </c>
      <c r="L137" s="49">
        <v>1212025</v>
      </c>
      <c r="M137">
        <v>0</v>
      </c>
      <c r="N137" s="49">
        <v>1212025</v>
      </c>
      <c r="O137">
        <v>0</v>
      </c>
      <c r="P137">
        <v>0</v>
      </c>
    </row>
    <row r="138" spans="1:16" x14ac:dyDescent="0.35">
      <c r="A138" s="47" t="s">
        <v>501</v>
      </c>
      <c r="B138" s="49">
        <v>13818108</v>
      </c>
      <c r="C138" s="49">
        <v>180588</v>
      </c>
      <c r="D138" s="49">
        <v>7427130</v>
      </c>
      <c r="E138" s="50"/>
      <c r="F138" s="49">
        <v>63227</v>
      </c>
      <c r="G138" s="49">
        <v>7378614</v>
      </c>
      <c r="H138">
        <v>0</v>
      </c>
      <c r="I138" s="49">
        <v>7378614</v>
      </c>
      <c r="J138" s="50"/>
      <c r="K138">
        <v>0</v>
      </c>
      <c r="L138" s="49">
        <v>532862</v>
      </c>
      <c r="M138">
        <v>0</v>
      </c>
      <c r="N138" s="49">
        <v>532862</v>
      </c>
      <c r="O138" s="50"/>
      <c r="P138">
        <v>0</v>
      </c>
    </row>
    <row r="139" spans="1:16" x14ac:dyDescent="0.35">
      <c r="A139" s="47" t="s">
        <v>502</v>
      </c>
      <c r="B139" s="49">
        <v>531334399</v>
      </c>
      <c r="C139" s="49">
        <v>117386040</v>
      </c>
      <c r="D139" s="49">
        <v>334519278</v>
      </c>
      <c r="E139" s="49">
        <v>19721858</v>
      </c>
      <c r="F139" s="49">
        <v>20133018</v>
      </c>
      <c r="G139" s="49">
        <v>383373643</v>
      </c>
      <c r="H139" s="49">
        <v>473960</v>
      </c>
      <c r="I139" s="49">
        <v>333130101</v>
      </c>
      <c r="J139" s="49">
        <v>1286918</v>
      </c>
      <c r="K139" s="49">
        <v>20133018</v>
      </c>
      <c r="L139" s="49">
        <v>20271143</v>
      </c>
      <c r="M139" s="49">
        <v>25119</v>
      </c>
      <c r="N139" s="49">
        <v>17608226</v>
      </c>
      <c r="O139" s="49">
        <v>68208</v>
      </c>
      <c r="P139" s="49">
        <v>1067058</v>
      </c>
    </row>
    <row r="140" spans="1:16" x14ac:dyDescent="0.35">
      <c r="A140" s="47" t="s">
        <v>503</v>
      </c>
      <c r="B140" s="49">
        <v>769221308</v>
      </c>
      <c r="C140" s="49">
        <v>36625858</v>
      </c>
      <c r="D140" s="49">
        <v>509316262</v>
      </c>
      <c r="E140" s="49">
        <v>20975051</v>
      </c>
      <c r="F140" s="49">
        <v>99862700</v>
      </c>
      <c r="G140" s="49">
        <v>688082846</v>
      </c>
      <c r="H140" s="49">
        <v>1484410</v>
      </c>
      <c r="I140" s="49">
        <v>502332039</v>
      </c>
      <c r="J140" s="49">
        <v>1048451</v>
      </c>
      <c r="K140" s="49">
        <v>99809735</v>
      </c>
      <c r="L140" s="49">
        <v>42498111</v>
      </c>
      <c r="M140" s="49">
        <v>59378</v>
      </c>
      <c r="N140" s="49">
        <v>35068090</v>
      </c>
      <c r="O140" s="49">
        <v>41949</v>
      </c>
      <c r="P140" s="49">
        <v>3992383</v>
      </c>
    </row>
    <row r="141" spans="1:16" x14ac:dyDescent="0.35">
      <c r="A141" s="47" t="s">
        <v>504</v>
      </c>
      <c r="B141" s="49">
        <v>11427156</v>
      </c>
      <c r="C141" s="50"/>
      <c r="D141" s="49">
        <v>11411855</v>
      </c>
      <c r="E141" s="50"/>
      <c r="F141" s="50"/>
      <c r="G141" s="49">
        <v>11427156</v>
      </c>
      <c r="H141" s="50"/>
      <c r="I141" s="49">
        <v>11411855</v>
      </c>
      <c r="J141" s="50"/>
      <c r="K141" s="50"/>
      <c r="L141" s="49">
        <v>1050762</v>
      </c>
      <c r="M141" s="50"/>
      <c r="N141" s="49">
        <v>1049354</v>
      </c>
      <c r="O141" s="50"/>
      <c r="P141" s="50"/>
    </row>
    <row r="142" spans="1:16" x14ac:dyDescent="0.35">
      <c r="A142" s="47" t="s">
        <v>505</v>
      </c>
      <c r="B142" s="49">
        <v>42871260</v>
      </c>
      <c r="C142" s="50"/>
      <c r="D142" s="49">
        <v>38601807</v>
      </c>
      <c r="E142" s="50"/>
      <c r="F142" s="50"/>
      <c r="G142" s="49">
        <v>42842163</v>
      </c>
      <c r="H142" s="50"/>
      <c r="I142" s="49">
        <v>38601807</v>
      </c>
      <c r="J142" s="50"/>
      <c r="K142" s="50"/>
      <c r="L142" s="49">
        <v>2072083</v>
      </c>
      <c r="M142" s="50"/>
      <c r="N142" s="49">
        <v>1895388</v>
      </c>
      <c r="O142" s="50"/>
      <c r="P142" s="50"/>
    </row>
    <row r="143" spans="1:16" x14ac:dyDescent="0.35">
      <c r="A143" s="47" t="s">
        <v>506</v>
      </c>
      <c r="B143" s="49">
        <v>227804341</v>
      </c>
      <c r="C143" s="49">
        <v>104952</v>
      </c>
      <c r="D143" s="49">
        <v>103663805</v>
      </c>
      <c r="E143" s="49">
        <v>4000</v>
      </c>
      <c r="F143" s="49">
        <v>2519755</v>
      </c>
      <c r="G143" s="49">
        <v>159464445</v>
      </c>
      <c r="H143" s="49">
        <v>57390</v>
      </c>
      <c r="I143" s="49">
        <v>75261596</v>
      </c>
      <c r="J143" s="49">
        <v>4000</v>
      </c>
      <c r="K143" s="49">
        <v>2519755</v>
      </c>
      <c r="L143" s="49">
        <v>11860606</v>
      </c>
      <c r="M143" s="49">
        <v>2238</v>
      </c>
      <c r="N143" s="49">
        <v>8577670</v>
      </c>
      <c r="O143" s="49">
        <v>156</v>
      </c>
      <c r="P143" s="49">
        <v>98273</v>
      </c>
    </row>
    <row r="144" spans="1:16" x14ac:dyDescent="0.35">
      <c r="A144" s="47" t="s">
        <v>507</v>
      </c>
      <c r="B144" s="49">
        <v>5118266</v>
      </c>
      <c r="C144" s="49">
        <v>9752</v>
      </c>
      <c r="D144" s="49">
        <v>1677975</v>
      </c>
      <c r="E144" s="49">
        <v>25691</v>
      </c>
      <c r="F144" s="49">
        <v>124733</v>
      </c>
      <c r="G144" s="49">
        <v>4047174</v>
      </c>
      <c r="H144" s="49">
        <v>9752</v>
      </c>
      <c r="I144" s="49">
        <v>1665035</v>
      </c>
      <c r="J144">
        <v>0</v>
      </c>
      <c r="K144" s="49">
        <v>124733</v>
      </c>
      <c r="L144" s="49">
        <v>339104</v>
      </c>
      <c r="M144" s="49">
        <v>527</v>
      </c>
      <c r="N144" s="49">
        <v>210472</v>
      </c>
      <c r="O144">
        <v>0</v>
      </c>
      <c r="P144" s="49">
        <v>6734</v>
      </c>
    </row>
    <row r="145" spans="1:16" x14ac:dyDescent="0.35">
      <c r="A145" s="47" t="s">
        <v>508</v>
      </c>
      <c r="B145" s="49">
        <v>16514565</v>
      </c>
      <c r="C145" s="49">
        <v>78022</v>
      </c>
      <c r="D145" s="49">
        <v>15525467</v>
      </c>
      <c r="E145" s="49">
        <v>4023</v>
      </c>
      <c r="F145" s="49">
        <v>2311</v>
      </c>
      <c r="G145" s="49">
        <v>16206445</v>
      </c>
      <c r="H145" s="49">
        <v>17441</v>
      </c>
      <c r="I145" s="49">
        <v>15525467</v>
      </c>
      <c r="J145">
        <v>0</v>
      </c>
      <c r="K145" s="49">
        <v>2311</v>
      </c>
      <c r="L145" s="49">
        <v>810375</v>
      </c>
      <c r="M145" s="49">
        <v>873</v>
      </c>
      <c r="N145" s="49">
        <v>776326</v>
      </c>
      <c r="O145">
        <v>0</v>
      </c>
      <c r="P145" s="49">
        <v>116</v>
      </c>
    </row>
    <row r="146" spans="1:16" x14ac:dyDescent="0.35">
      <c r="A146" s="47" t="s">
        <v>509</v>
      </c>
      <c r="B146" s="49">
        <v>741384536</v>
      </c>
      <c r="C146" s="49">
        <v>8132192</v>
      </c>
      <c r="D146" s="49">
        <v>481515073</v>
      </c>
      <c r="E146" s="49">
        <v>52741519</v>
      </c>
      <c r="F146" s="49">
        <v>24681076</v>
      </c>
      <c r="G146" s="49">
        <v>568687278</v>
      </c>
      <c r="H146" s="49">
        <v>396923</v>
      </c>
      <c r="I146" s="49">
        <v>476253455</v>
      </c>
      <c r="J146" s="49">
        <v>3467475</v>
      </c>
      <c r="K146" s="49">
        <v>24681991</v>
      </c>
      <c r="L146" s="49">
        <v>48577347</v>
      </c>
      <c r="M146" s="49">
        <v>11118</v>
      </c>
      <c r="N146" s="49">
        <v>45989127</v>
      </c>
      <c r="O146" s="49">
        <v>97101</v>
      </c>
      <c r="P146" s="49">
        <v>691108</v>
      </c>
    </row>
  </sheetData>
  <mergeCells count="4">
    <mergeCell ref="B4:F4"/>
    <mergeCell ref="G4:K4"/>
    <mergeCell ref="L4:P4"/>
    <mergeCell ref="B6:P7"/>
  </mergeCells>
  <pageMargins left="0.78740157499999996" right="0.78740157499999996" top="0.984251969" bottom="0.984251969" header="0.4921259845" footer="0.492125984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0B4A0-F25E-4D2F-80AD-1DB756E186D0}">
  <dimension ref="A1:T232"/>
  <sheetViews>
    <sheetView topLeftCell="D1" workbookViewId="0">
      <selection activeCell="C18" sqref="C18"/>
    </sheetView>
  </sheetViews>
  <sheetFormatPr baseColWidth="10" defaultRowHeight="14.5" x14ac:dyDescent="0.35"/>
  <cols>
    <col min="2" max="7" width="13.7265625" bestFit="1" customWidth="1"/>
    <col min="8" max="8" width="11.54296875" bestFit="1" customWidth="1"/>
    <col min="9" max="9" width="13.7265625" bestFit="1" customWidth="1"/>
    <col min="10" max="10" width="11.54296875" bestFit="1" customWidth="1"/>
    <col min="11" max="12" width="12.7265625" bestFit="1" customWidth="1"/>
    <col min="13" max="13" width="11.54296875" bestFit="1" customWidth="1"/>
    <col min="14" max="14" width="12.7265625" bestFit="1" customWidth="1"/>
    <col min="15" max="16" width="11.54296875" bestFit="1" customWidth="1"/>
  </cols>
  <sheetData>
    <row r="1" spans="1:20" x14ac:dyDescent="0.35">
      <c r="A1" s="56" t="s">
        <v>8</v>
      </c>
      <c r="R1" t="s">
        <v>511</v>
      </c>
      <c r="S1">
        <v>25</v>
      </c>
    </row>
    <row r="2" spans="1:20" x14ac:dyDescent="0.35">
      <c r="A2" t="s">
        <v>728</v>
      </c>
    </row>
    <row r="4" spans="1:20" x14ac:dyDescent="0.35">
      <c r="A4" s="55" t="s">
        <v>10</v>
      </c>
      <c r="B4" s="93" t="s">
        <v>13</v>
      </c>
      <c r="C4" s="94"/>
      <c r="D4" s="94"/>
      <c r="E4" s="94"/>
      <c r="F4" s="95"/>
      <c r="G4" s="93" t="s">
        <v>12</v>
      </c>
      <c r="H4" s="94"/>
      <c r="I4" s="94"/>
      <c r="J4" s="94"/>
      <c r="K4" s="95"/>
      <c r="L4" s="93" t="s">
        <v>11</v>
      </c>
      <c r="M4" s="94"/>
      <c r="N4" s="94"/>
      <c r="O4" s="94"/>
      <c r="P4" s="95"/>
    </row>
    <row r="5" spans="1:20" x14ac:dyDescent="0.35">
      <c r="A5" s="55" t="s">
        <v>16</v>
      </c>
      <c r="B5" s="93" t="s">
        <v>21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</row>
    <row r="6" spans="1:20" x14ac:dyDescent="0.35">
      <c r="A6" s="55" t="s">
        <v>14</v>
      </c>
      <c r="B6" s="102" t="s">
        <v>15</v>
      </c>
      <c r="C6" s="102" t="s">
        <v>122</v>
      </c>
      <c r="D6" s="102" t="s">
        <v>123</v>
      </c>
      <c r="E6" s="102" t="s">
        <v>124</v>
      </c>
      <c r="F6" s="102" t="s">
        <v>276</v>
      </c>
      <c r="G6" s="102" t="s">
        <v>15</v>
      </c>
      <c r="H6" s="102" t="s">
        <v>122</v>
      </c>
      <c r="I6" s="102" t="s">
        <v>123</v>
      </c>
      <c r="J6" s="102" t="s">
        <v>124</v>
      </c>
      <c r="K6" s="102" t="s">
        <v>276</v>
      </c>
      <c r="L6" s="102" t="s">
        <v>15</v>
      </c>
      <c r="M6" s="102" t="s">
        <v>122</v>
      </c>
      <c r="N6" s="102" t="s">
        <v>123</v>
      </c>
      <c r="O6" s="102" t="s">
        <v>124</v>
      </c>
      <c r="P6" s="102" t="s">
        <v>276</v>
      </c>
    </row>
    <row r="7" spans="1:20" x14ac:dyDescent="0.35">
      <c r="A7" s="54" t="s">
        <v>22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R7" t="s">
        <v>512</v>
      </c>
      <c r="S7" t="s">
        <v>513</v>
      </c>
      <c r="T7" t="s">
        <v>130</v>
      </c>
    </row>
    <row r="8" spans="1:20" x14ac:dyDescent="0.35">
      <c r="A8" s="47" t="s">
        <v>139</v>
      </c>
      <c r="B8" s="53">
        <v>83811927343</v>
      </c>
      <c r="C8" s="53">
        <v>12888256362</v>
      </c>
      <c r="D8" s="53">
        <v>15633838586</v>
      </c>
      <c r="E8" s="53">
        <v>11413513414</v>
      </c>
      <c r="F8" s="53">
        <v>14205299075</v>
      </c>
      <c r="G8" s="53">
        <v>25578192119</v>
      </c>
      <c r="H8" s="53">
        <v>164332502</v>
      </c>
      <c r="I8" s="53">
        <v>14307814460</v>
      </c>
      <c r="J8" s="53">
        <v>359450358</v>
      </c>
      <c r="K8" s="53">
        <v>2919256499</v>
      </c>
      <c r="L8" s="53">
        <v>4137717865</v>
      </c>
      <c r="M8" s="53">
        <v>5633741</v>
      </c>
      <c r="N8" s="53">
        <v>2849922971</v>
      </c>
      <c r="O8" s="53">
        <v>27905069</v>
      </c>
      <c r="P8" s="53">
        <v>240965923</v>
      </c>
      <c r="R8" s="51">
        <f>L8/B8</f>
        <v>4.9369081420433218E-2</v>
      </c>
      <c r="S8" s="52">
        <f>R8+S1%</f>
        <v>0.29936908142043323</v>
      </c>
      <c r="T8">
        <f>S8*B8</f>
        <v>25090699700.75</v>
      </c>
    </row>
    <row r="9" spans="1:20" x14ac:dyDescent="0.35">
      <c r="A9" s="47" t="s">
        <v>727</v>
      </c>
      <c r="B9" s="49">
        <v>3137415</v>
      </c>
      <c r="C9" s="49">
        <v>914195</v>
      </c>
      <c r="D9" s="49">
        <v>257960</v>
      </c>
      <c r="E9" s="49">
        <v>529619</v>
      </c>
      <c r="F9" s="49">
        <v>140770</v>
      </c>
      <c r="G9" s="49">
        <v>406207</v>
      </c>
      <c r="H9">
        <v>0</v>
      </c>
      <c r="I9" s="49">
        <v>243964</v>
      </c>
      <c r="J9">
        <v>0</v>
      </c>
      <c r="K9" s="49">
        <v>138120</v>
      </c>
      <c r="L9" s="49">
        <v>118851</v>
      </c>
      <c r="M9">
        <v>0</v>
      </c>
      <c r="N9" s="49">
        <v>81144</v>
      </c>
      <c r="O9">
        <v>0</v>
      </c>
      <c r="P9" s="49">
        <v>34534</v>
      </c>
    </row>
    <row r="10" spans="1:20" x14ac:dyDescent="0.35">
      <c r="A10" s="47" t="s">
        <v>726</v>
      </c>
      <c r="B10" s="49">
        <v>2256535693</v>
      </c>
      <c r="C10" s="49">
        <v>215931263</v>
      </c>
      <c r="D10" s="49">
        <v>5579457</v>
      </c>
      <c r="E10" s="49">
        <v>275722629</v>
      </c>
      <c r="F10" s="49">
        <v>4610324</v>
      </c>
      <c r="G10" s="49">
        <v>9111832</v>
      </c>
      <c r="H10">
        <v>0</v>
      </c>
      <c r="I10" s="49">
        <v>5579457</v>
      </c>
      <c r="J10">
        <v>0</v>
      </c>
      <c r="K10" s="49">
        <v>2474146</v>
      </c>
      <c r="L10" s="49">
        <v>1393355</v>
      </c>
      <c r="M10">
        <v>0</v>
      </c>
      <c r="N10" s="49">
        <v>1126352</v>
      </c>
      <c r="O10">
        <v>0</v>
      </c>
      <c r="P10" s="49">
        <v>43226</v>
      </c>
    </row>
    <row r="11" spans="1:20" x14ac:dyDescent="0.35">
      <c r="A11" s="47" t="s">
        <v>725</v>
      </c>
      <c r="B11" s="49">
        <v>2341010097</v>
      </c>
      <c r="C11" s="49">
        <v>1164887261</v>
      </c>
      <c r="D11" s="49">
        <v>323906</v>
      </c>
      <c r="E11" s="49">
        <v>161188752</v>
      </c>
      <c r="F11" s="49">
        <v>158223321</v>
      </c>
      <c r="G11" s="49">
        <v>51471023</v>
      </c>
      <c r="H11">
        <v>0</v>
      </c>
      <c r="I11" s="49">
        <v>323906</v>
      </c>
      <c r="J11" s="49">
        <v>39415</v>
      </c>
      <c r="K11" s="49">
        <v>5364639</v>
      </c>
      <c r="L11" s="49">
        <v>11469518</v>
      </c>
      <c r="M11">
        <v>0</v>
      </c>
      <c r="N11" s="49">
        <v>16021</v>
      </c>
      <c r="O11" s="49">
        <v>1309</v>
      </c>
      <c r="P11" s="49">
        <v>945883</v>
      </c>
    </row>
    <row r="12" spans="1:20" x14ac:dyDescent="0.35">
      <c r="A12" s="47" t="s">
        <v>724</v>
      </c>
      <c r="B12" s="49">
        <v>1232884195</v>
      </c>
      <c r="C12" s="49">
        <v>540280935</v>
      </c>
      <c r="D12" s="49">
        <v>120934</v>
      </c>
      <c r="E12" s="49">
        <v>102180664</v>
      </c>
      <c r="F12" s="49">
        <v>137146537</v>
      </c>
      <c r="G12" s="49">
        <v>181316840</v>
      </c>
      <c r="H12" s="49">
        <v>4224</v>
      </c>
      <c r="I12" s="49">
        <v>115683</v>
      </c>
      <c r="J12" s="49">
        <v>11944</v>
      </c>
      <c r="K12" s="49">
        <v>20326592</v>
      </c>
      <c r="L12" s="49">
        <v>43931898</v>
      </c>
      <c r="M12">
        <v>0</v>
      </c>
      <c r="N12" s="49">
        <v>27992</v>
      </c>
      <c r="O12" s="49">
        <v>1581</v>
      </c>
      <c r="P12" s="49">
        <v>4892442</v>
      </c>
    </row>
    <row r="13" spans="1:20" x14ac:dyDescent="0.35">
      <c r="A13" s="47" t="s">
        <v>723</v>
      </c>
      <c r="B13" s="49">
        <v>5845143639</v>
      </c>
      <c r="C13" s="49">
        <v>1257030602</v>
      </c>
      <c r="D13" s="49">
        <v>101869517</v>
      </c>
      <c r="E13" s="49">
        <v>759067468</v>
      </c>
      <c r="F13" s="49">
        <v>1071462424</v>
      </c>
      <c r="G13" s="49">
        <v>1392342124</v>
      </c>
      <c r="H13" s="49">
        <v>70732</v>
      </c>
      <c r="I13" s="49">
        <v>101804159</v>
      </c>
      <c r="J13" s="49">
        <v>58284988</v>
      </c>
      <c r="K13" s="49">
        <v>68283469</v>
      </c>
      <c r="L13" s="49">
        <v>336131665</v>
      </c>
      <c r="M13">
        <v>0</v>
      </c>
      <c r="N13" s="49">
        <v>25976596</v>
      </c>
      <c r="O13" s="49">
        <v>14569207</v>
      </c>
      <c r="P13" s="49">
        <v>15671651</v>
      </c>
    </row>
    <row r="14" spans="1:20" x14ac:dyDescent="0.35">
      <c r="A14" s="47" t="s">
        <v>722</v>
      </c>
      <c r="B14" s="49">
        <v>339664843</v>
      </c>
      <c r="C14" s="49">
        <v>215402146</v>
      </c>
      <c r="D14" s="49">
        <v>410093</v>
      </c>
      <c r="E14" s="49">
        <v>67579453</v>
      </c>
      <c r="F14" s="49">
        <v>42025865</v>
      </c>
      <c r="G14" s="49">
        <v>8440392</v>
      </c>
      <c r="H14" s="49">
        <v>32426</v>
      </c>
      <c r="I14" s="49">
        <v>410432</v>
      </c>
      <c r="J14" s="49">
        <v>222200</v>
      </c>
      <c r="K14" s="49">
        <v>3853397</v>
      </c>
      <c r="L14" s="49">
        <v>1575260</v>
      </c>
      <c r="M14">
        <v>0</v>
      </c>
      <c r="N14" s="49">
        <v>125196</v>
      </c>
      <c r="O14" s="49">
        <v>39669</v>
      </c>
      <c r="P14" s="49">
        <v>778697</v>
      </c>
    </row>
    <row r="15" spans="1:20" x14ac:dyDescent="0.35">
      <c r="A15" s="47" t="s">
        <v>721</v>
      </c>
      <c r="B15" s="49">
        <v>286500113</v>
      </c>
      <c r="C15" s="49">
        <v>57393924</v>
      </c>
      <c r="D15" s="49">
        <v>4024288</v>
      </c>
      <c r="E15" s="49">
        <v>14995755</v>
      </c>
      <c r="F15" s="49">
        <v>86235310</v>
      </c>
      <c r="G15" s="49">
        <v>82893102</v>
      </c>
      <c r="H15" s="49">
        <v>3280</v>
      </c>
      <c r="I15" s="49">
        <v>3732475</v>
      </c>
      <c r="J15" s="49">
        <v>21747</v>
      </c>
      <c r="K15" s="49">
        <v>6047067</v>
      </c>
      <c r="L15" s="49">
        <v>11613330</v>
      </c>
      <c r="M15">
        <v>0</v>
      </c>
      <c r="N15" s="49">
        <v>865560</v>
      </c>
      <c r="O15" s="49">
        <v>5437</v>
      </c>
      <c r="P15" s="49">
        <v>1341599</v>
      </c>
    </row>
    <row r="16" spans="1:20" x14ac:dyDescent="0.35">
      <c r="A16" s="47" t="s">
        <v>720</v>
      </c>
      <c r="B16" s="49">
        <v>832232503</v>
      </c>
      <c r="C16" s="49">
        <v>341809558</v>
      </c>
      <c r="D16" s="49">
        <v>663545</v>
      </c>
      <c r="E16" s="49">
        <v>17470691</v>
      </c>
      <c r="F16" s="49">
        <v>129136899</v>
      </c>
      <c r="G16" s="49">
        <v>64510451</v>
      </c>
      <c r="H16">
        <v>0</v>
      </c>
      <c r="I16" s="49">
        <v>248841</v>
      </c>
      <c r="J16">
        <v>0</v>
      </c>
      <c r="K16" s="49">
        <v>309399</v>
      </c>
      <c r="L16" s="49">
        <v>4487249</v>
      </c>
      <c r="M16">
        <v>0</v>
      </c>
      <c r="N16" s="49">
        <v>77895</v>
      </c>
      <c r="O16">
        <v>0</v>
      </c>
      <c r="P16" s="49">
        <v>73466</v>
      </c>
    </row>
    <row r="17" spans="1:16" x14ac:dyDescent="0.35">
      <c r="A17" s="47" t="s">
        <v>719</v>
      </c>
      <c r="B17" s="49">
        <v>854483590</v>
      </c>
      <c r="C17" s="49">
        <v>198973659</v>
      </c>
      <c r="D17" s="49">
        <v>4954095</v>
      </c>
      <c r="E17" s="49">
        <v>136622360</v>
      </c>
      <c r="F17" s="49">
        <v>151715995</v>
      </c>
      <c r="G17" s="49">
        <v>287435489</v>
      </c>
      <c r="H17">
        <v>0</v>
      </c>
      <c r="I17" s="49">
        <v>3791237</v>
      </c>
      <c r="J17">
        <v>0</v>
      </c>
      <c r="K17" s="49">
        <v>819379</v>
      </c>
      <c r="L17" s="49">
        <v>51208020</v>
      </c>
      <c r="M17">
        <v>0</v>
      </c>
      <c r="N17" s="49">
        <v>546057</v>
      </c>
      <c r="O17">
        <v>0</v>
      </c>
      <c r="P17" s="49">
        <v>54189</v>
      </c>
    </row>
    <row r="18" spans="1:16" x14ac:dyDescent="0.35">
      <c r="A18" s="47" t="s">
        <v>718</v>
      </c>
      <c r="B18" s="49">
        <v>150848583</v>
      </c>
      <c r="C18" s="49">
        <v>33709805</v>
      </c>
      <c r="D18" s="49">
        <v>9263461</v>
      </c>
      <c r="E18" s="49">
        <v>6387375</v>
      </c>
      <c r="F18" s="49">
        <v>86814136</v>
      </c>
      <c r="G18" s="49">
        <v>18827145</v>
      </c>
      <c r="H18" s="49">
        <v>3016</v>
      </c>
      <c r="I18" s="49">
        <v>9239528</v>
      </c>
      <c r="J18" s="49">
        <v>9530</v>
      </c>
      <c r="K18" s="49">
        <v>6502413</v>
      </c>
      <c r="L18" s="49">
        <v>4378625</v>
      </c>
      <c r="M18">
        <v>0</v>
      </c>
      <c r="N18" s="49">
        <v>2113899</v>
      </c>
      <c r="O18">
        <v>0</v>
      </c>
      <c r="P18" s="49">
        <v>1547735</v>
      </c>
    </row>
    <row r="19" spans="1:16" x14ac:dyDescent="0.35">
      <c r="A19" s="47" t="s">
        <v>717</v>
      </c>
      <c r="B19" s="49">
        <v>58770433</v>
      </c>
      <c r="C19" s="49">
        <v>36219324</v>
      </c>
      <c r="D19" s="49">
        <v>331909</v>
      </c>
      <c r="E19" s="49">
        <v>20088505</v>
      </c>
      <c r="F19" s="49">
        <v>1464010</v>
      </c>
      <c r="G19" s="49">
        <v>2129642</v>
      </c>
      <c r="H19">
        <v>0</v>
      </c>
      <c r="I19" s="49">
        <v>331909</v>
      </c>
      <c r="J19">
        <v>0</v>
      </c>
      <c r="K19" s="49">
        <v>1068453</v>
      </c>
      <c r="L19" s="49">
        <v>499668</v>
      </c>
      <c r="M19">
        <v>0</v>
      </c>
      <c r="N19" s="49">
        <v>95116</v>
      </c>
      <c r="O19">
        <v>0</v>
      </c>
      <c r="P19" s="49">
        <v>262668</v>
      </c>
    </row>
    <row r="20" spans="1:16" x14ac:dyDescent="0.35">
      <c r="A20" s="47" t="s">
        <v>716</v>
      </c>
      <c r="B20" s="49">
        <v>95734796</v>
      </c>
      <c r="C20" s="49">
        <v>37844438</v>
      </c>
      <c r="D20" s="49">
        <v>963739</v>
      </c>
      <c r="E20" s="49">
        <v>52171464</v>
      </c>
      <c r="F20" s="49">
        <v>140467</v>
      </c>
      <c r="G20" s="49">
        <v>5474240</v>
      </c>
      <c r="H20">
        <v>0</v>
      </c>
      <c r="I20" s="49">
        <v>963739</v>
      </c>
      <c r="J20">
        <v>0</v>
      </c>
      <c r="K20" s="49">
        <v>113814</v>
      </c>
      <c r="L20" s="49">
        <v>1052055</v>
      </c>
      <c r="M20">
        <v>0</v>
      </c>
      <c r="N20" s="49">
        <v>200310</v>
      </c>
      <c r="O20">
        <v>0</v>
      </c>
      <c r="P20" s="49">
        <v>26804</v>
      </c>
    </row>
    <row r="21" spans="1:16" x14ac:dyDescent="0.35">
      <c r="A21" s="47" t="s">
        <v>715</v>
      </c>
      <c r="B21" s="49">
        <v>1446820</v>
      </c>
      <c r="C21" s="50"/>
      <c r="D21" s="49">
        <v>67166</v>
      </c>
      <c r="E21" s="49">
        <v>28312</v>
      </c>
      <c r="F21" s="49">
        <v>703548</v>
      </c>
      <c r="G21" s="49">
        <v>378313</v>
      </c>
      <c r="H21" s="50"/>
      <c r="I21" s="49">
        <v>67166</v>
      </c>
      <c r="J21">
        <v>0</v>
      </c>
      <c r="K21" s="49">
        <v>183507</v>
      </c>
      <c r="L21" s="49">
        <v>94485</v>
      </c>
      <c r="M21" s="50"/>
      <c r="N21" s="49">
        <v>17462</v>
      </c>
      <c r="O21">
        <v>0</v>
      </c>
      <c r="P21" s="49">
        <v>45877</v>
      </c>
    </row>
    <row r="22" spans="1:16" x14ac:dyDescent="0.35">
      <c r="A22" s="47" t="s">
        <v>714</v>
      </c>
      <c r="B22" s="49">
        <v>90665967</v>
      </c>
      <c r="C22" s="49">
        <v>31376838</v>
      </c>
      <c r="D22" s="49">
        <v>15114</v>
      </c>
      <c r="E22" s="49">
        <v>43002335</v>
      </c>
      <c r="F22" s="49">
        <v>7259224</v>
      </c>
      <c r="G22" s="49">
        <v>887527</v>
      </c>
      <c r="H22">
        <v>0</v>
      </c>
      <c r="I22" s="49">
        <v>15114</v>
      </c>
      <c r="J22">
        <v>0</v>
      </c>
      <c r="K22" s="49">
        <v>513020</v>
      </c>
      <c r="L22" s="49">
        <v>183499</v>
      </c>
      <c r="M22">
        <v>0</v>
      </c>
      <c r="N22" s="49">
        <v>6212</v>
      </c>
      <c r="O22">
        <v>0</v>
      </c>
      <c r="P22" s="49">
        <v>89456</v>
      </c>
    </row>
    <row r="23" spans="1:16" x14ac:dyDescent="0.35">
      <c r="A23" s="47" t="s">
        <v>713</v>
      </c>
      <c r="B23" s="49">
        <v>134175600</v>
      </c>
      <c r="C23" s="49">
        <v>19118033</v>
      </c>
      <c r="D23" s="49">
        <v>60900</v>
      </c>
      <c r="E23" s="49">
        <v>9228825</v>
      </c>
      <c r="F23" s="49">
        <v>83456924</v>
      </c>
      <c r="G23" s="49">
        <v>7242194</v>
      </c>
      <c r="H23" s="49">
        <v>2553</v>
      </c>
      <c r="I23" s="49">
        <v>95546</v>
      </c>
      <c r="J23">
        <v>0</v>
      </c>
      <c r="K23" s="49">
        <v>7138237</v>
      </c>
      <c r="L23" s="49">
        <v>1810376</v>
      </c>
      <c r="M23">
        <v>0</v>
      </c>
      <c r="N23" s="49">
        <v>35389</v>
      </c>
      <c r="O23">
        <v>0</v>
      </c>
      <c r="P23" s="49">
        <v>1774987</v>
      </c>
    </row>
    <row r="24" spans="1:16" x14ac:dyDescent="0.35">
      <c r="A24" s="47" t="s">
        <v>712</v>
      </c>
      <c r="B24" s="49">
        <v>268611335</v>
      </c>
      <c r="C24" s="49">
        <v>27760542</v>
      </c>
      <c r="D24" s="49">
        <v>4344978</v>
      </c>
      <c r="E24" s="49">
        <v>13728669</v>
      </c>
      <c r="F24" s="49">
        <v>74284590</v>
      </c>
      <c r="G24" s="49">
        <v>43239617</v>
      </c>
      <c r="H24" s="49">
        <v>6941</v>
      </c>
      <c r="I24" s="49">
        <v>4344978</v>
      </c>
      <c r="J24" s="49">
        <v>47828</v>
      </c>
      <c r="K24" s="49">
        <v>5336944</v>
      </c>
      <c r="L24" s="49">
        <v>4449659</v>
      </c>
      <c r="M24">
        <v>0</v>
      </c>
      <c r="N24" s="49">
        <v>647904</v>
      </c>
      <c r="O24" s="49">
        <v>11958</v>
      </c>
      <c r="P24" s="49">
        <v>1328933</v>
      </c>
    </row>
    <row r="25" spans="1:16" x14ac:dyDescent="0.35">
      <c r="A25" s="47" t="s">
        <v>711</v>
      </c>
      <c r="B25" s="49">
        <v>88156090</v>
      </c>
      <c r="C25" s="49">
        <v>38878879</v>
      </c>
      <c r="D25" s="49">
        <v>8591</v>
      </c>
      <c r="E25" s="49">
        <v>42652834</v>
      </c>
      <c r="F25" s="49">
        <v>1719978</v>
      </c>
      <c r="G25" s="49">
        <v>1303401</v>
      </c>
      <c r="H25">
        <v>0</v>
      </c>
      <c r="I25" s="49">
        <v>8591</v>
      </c>
      <c r="J25">
        <v>0</v>
      </c>
      <c r="K25" s="49">
        <v>19929</v>
      </c>
      <c r="L25" s="49">
        <v>203969</v>
      </c>
      <c r="M25">
        <v>0</v>
      </c>
      <c r="N25" s="49">
        <v>2082</v>
      </c>
      <c r="O25">
        <v>0</v>
      </c>
      <c r="P25">
        <v>0</v>
      </c>
    </row>
    <row r="26" spans="1:16" x14ac:dyDescent="0.35">
      <c r="A26" s="47" t="s">
        <v>710</v>
      </c>
      <c r="B26" s="49">
        <v>94897760</v>
      </c>
      <c r="C26" s="49">
        <v>5674257</v>
      </c>
      <c r="D26" s="49">
        <v>1873469</v>
      </c>
      <c r="E26" s="49">
        <v>4732260</v>
      </c>
      <c r="F26" s="49">
        <v>63574404</v>
      </c>
      <c r="G26" s="49">
        <v>45381319</v>
      </c>
      <c r="H26">
        <v>0</v>
      </c>
      <c r="I26" s="49">
        <v>1873469</v>
      </c>
      <c r="J26">
        <v>0</v>
      </c>
      <c r="K26" s="49">
        <v>40620528</v>
      </c>
      <c r="L26" s="49">
        <v>11504170</v>
      </c>
      <c r="M26">
        <v>0</v>
      </c>
      <c r="N26" s="49">
        <v>679295</v>
      </c>
      <c r="O26">
        <v>0</v>
      </c>
      <c r="P26" s="49">
        <v>10120795</v>
      </c>
    </row>
    <row r="27" spans="1:16" x14ac:dyDescent="0.35">
      <c r="A27" s="47" t="s">
        <v>709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1:16" x14ac:dyDescent="0.35">
      <c r="A28" s="47" t="s">
        <v>708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spans="1:16" x14ac:dyDescent="0.35">
      <c r="A29" s="47" t="s">
        <v>707</v>
      </c>
      <c r="B29" s="49">
        <v>48729499</v>
      </c>
      <c r="C29" s="49">
        <v>14153254</v>
      </c>
      <c r="D29" s="49">
        <v>663290</v>
      </c>
      <c r="E29" s="49">
        <v>117674</v>
      </c>
      <c r="F29" s="49">
        <v>846711</v>
      </c>
      <c r="G29" s="49">
        <v>33041724</v>
      </c>
      <c r="H29" s="49">
        <v>19321</v>
      </c>
      <c r="I29" s="49">
        <v>658284</v>
      </c>
      <c r="J29">
        <v>0</v>
      </c>
      <c r="K29" s="49">
        <v>407520</v>
      </c>
      <c r="L29" s="49">
        <v>238601</v>
      </c>
      <c r="M29">
        <v>0</v>
      </c>
      <c r="N29" s="49">
        <v>44684</v>
      </c>
      <c r="O29">
        <v>0</v>
      </c>
      <c r="P29" s="49">
        <v>60019</v>
      </c>
    </row>
    <row r="30" spans="1:16" x14ac:dyDescent="0.35">
      <c r="A30" s="47" t="s">
        <v>706</v>
      </c>
      <c r="B30" s="49">
        <v>615387843</v>
      </c>
      <c r="C30" s="49">
        <v>184285766</v>
      </c>
      <c r="D30" s="49">
        <v>81612315</v>
      </c>
      <c r="E30" s="49">
        <v>180121673</v>
      </c>
      <c r="F30" s="49">
        <v>58328672</v>
      </c>
      <c r="G30" s="49">
        <v>109524432</v>
      </c>
      <c r="H30" s="49">
        <v>20144</v>
      </c>
      <c r="I30" s="49">
        <v>75067755</v>
      </c>
      <c r="J30" s="49">
        <v>4110</v>
      </c>
      <c r="K30" s="49">
        <v>7515886</v>
      </c>
      <c r="L30" s="49">
        <v>24739907</v>
      </c>
      <c r="M30">
        <v>0</v>
      </c>
      <c r="N30" s="49">
        <v>19214613</v>
      </c>
      <c r="O30" s="49">
        <v>1028</v>
      </c>
      <c r="P30" s="49">
        <v>1375644</v>
      </c>
    </row>
    <row r="31" spans="1:16" x14ac:dyDescent="0.35">
      <c r="A31" s="47" t="s">
        <v>705</v>
      </c>
      <c r="B31" s="49">
        <v>250618059</v>
      </c>
      <c r="C31" s="49">
        <v>46430074</v>
      </c>
      <c r="D31" s="49">
        <v>1897867</v>
      </c>
      <c r="E31" s="49">
        <v>26943426</v>
      </c>
      <c r="F31" s="49">
        <v>106599734</v>
      </c>
      <c r="G31" s="49">
        <v>3404581</v>
      </c>
      <c r="H31">
        <v>0</v>
      </c>
      <c r="I31" s="49">
        <v>1057225</v>
      </c>
      <c r="J31">
        <v>0</v>
      </c>
      <c r="K31" s="49">
        <v>1395856</v>
      </c>
      <c r="L31" s="49">
        <v>671676</v>
      </c>
      <c r="M31">
        <v>0</v>
      </c>
      <c r="N31" s="49">
        <v>307986</v>
      </c>
      <c r="O31">
        <v>0</v>
      </c>
      <c r="P31" s="49">
        <v>289677</v>
      </c>
    </row>
    <row r="32" spans="1:16" x14ac:dyDescent="0.35">
      <c r="A32" s="47" t="s">
        <v>704</v>
      </c>
      <c r="B32" s="49">
        <v>1252025866</v>
      </c>
      <c r="C32" s="49">
        <v>7727148</v>
      </c>
      <c r="D32" s="49">
        <v>17750108</v>
      </c>
      <c r="E32" s="49">
        <v>87990589</v>
      </c>
      <c r="F32" s="49">
        <v>506331704</v>
      </c>
      <c r="G32" s="49">
        <v>580443725</v>
      </c>
      <c r="H32" s="49">
        <v>64374</v>
      </c>
      <c r="I32" s="49">
        <v>15595060</v>
      </c>
      <c r="J32" s="49">
        <v>491239</v>
      </c>
      <c r="K32" s="49">
        <v>136729343</v>
      </c>
      <c r="L32" s="49">
        <v>127296325</v>
      </c>
      <c r="M32">
        <v>0</v>
      </c>
      <c r="N32" s="49">
        <v>3399588</v>
      </c>
      <c r="O32" s="49">
        <v>121120</v>
      </c>
      <c r="P32" s="49">
        <v>32402999</v>
      </c>
    </row>
    <row r="33" spans="1:16" x14ac:dyDescent="0.35">
      <c r="A33" s="47" t="s">
        <v>703</v>
      </c>
      <c r="B33" s="49">
        <v>248444737</v>
      </c>
      <c r="C33" s="49">
        <v>4246488</v>
      </c>
      <c r="D33" s="49">
        <v>23314335</v>
      </c>
      <c r="E33" s="49">
        <v>7367392</v>
      </c>
      <c r="F33" s="49">
        <v>124858498</v>
      </c>
      <c r="G33" s="49">
        <v>87358983</v>
      </c>
      <c r="H33">
        <v>0</v>
      </c>
      <c r="I33" s="49">
        <v>22427678</v>
      </c>
      <c r="J33" s="49">
        <v>190145</v>
      </c>
      <c r="K33" s="49">
        <v>13487678</v>
      </c>
      <c r="L33" s="49">
        <v>18510221</v>
      </c>
      <c r="M33">
        <v>0</v>
      </c>
      <c r="N33" s="49">
        <v>4465571</v>
      </c>
      <c r="O33" s="49">
        <v>47538</v>
      </c>
      <c r="P33" s="49">
        <v>3193895</v>
      </c>
    </row>
    <row r="34" spans="1:16" x14ac:dyDescent="0.35">
      <c r="A34" s="47" t="s">
        <v>702</v>
      </c>
      <c r="B34" s="49">
        <v>147730863</v>
      </c>
      <c r="C34" s="49">
        <v>41297</v>
      </c>
      <c r="D34" s="49">
        <v>20281016</v>
      </c>
      <c r="E34" s="50"/>
      <c r="F34" s="49">
        <v>76874657</v>
      </c>
      <c r="G34" s="49">
        <v>24788113</v>
      </c>
      <c r="H34">
        <v>0</v>
      </c>
      <c r="I34" s="49">
        <v>20281016</v>
      </c>
      <c r="J34" s="50"/>
      <c r="K34" s="49">
        <v>3201836</v>
      </c>
      <c r="L34" s="49">
        <v>3831214</v>
      </c>
      <c r="M34">
        <v>0</v>
      </c>
      <c r="N34" s="49">
        <v>2775842</v>
      </c>
      <c r="O34" s="50"/>
      <c r="P34" s="49">
        <v>765342</v>
      </c>
    </row>
    <row r="35" spans="1:16" x14ac:dyDescent="0.35">
      <c r="A35" s="47" t="s">
        <v>701</v>
      </c>
      <c r="B35" s="49">
        <v>731106233</v>
      </c>
      <c r="C35" s="49">
        <v>10077491</v>
      </c>
      <c r="D35" s="49">
        <v>8195779</v>
      </c>
      <c r="E35" s="49">
        <v>4112178</v>
      </c>
      <c r="F35" s="49">
        <v>467468880</v>
      </c>
      <c r="G35" s="49">
        <v>137832526</v>
      </c>
      <c r="H35">
        <v>0</v>
      </c>
      <c r="I35" s="49">
        <v>8012616</v>
      </c>
      <c r="J35">
        <v>0</v>
      </c>
      <c r="K35" s="49">
        <v>32667051</v>
      </c>
      <c r="L35" s="49">
        <v>33506952</v>
      </c>
      <c r="M35">
        <v>0</v>
      </c>
      <c r="N35" s="49">
        <v>2027465</v>
      </c>
      <c r="O35">
        <v>0</v>
      </c>
      <c r="P35" s="49">
        <v>7786526</v>
      </c>
    </row>
    <row r="36" spans="1:16" x14ac:dyDescent="0.35">
      <c r="A36" s="47" t="s">
        <v>700</v>
      </c>
      <c r="B36" s="49">
        <v>197229471</v>
      </c>
      <c r="C36" s="49">
        <v>14130546</v>
      </c>
      <c r="D36" s="49">
        <v>10933002</v>
      </c>
      <c r="E36" s="49">
        <v>1501982</v>
      </c>
      <c r="F36" s="49">
        <v>35378381</v>
      </c>
      <c r="G36" s="49">
        <v>72720550</v>
      </c>
      <c r="H36">
        <v>0</v>
      </c>
      <c r="I36" s="49">
        <v>9079537</v>
      </c>
      <c r="J36">
        <v>0</v>
      </c>
      <c r="K36" s="49">
        <v>4904580</v>
      </c>
      <c r="L36" s="49">
        <v>17483987</v>
      </c>
      <c r="M36">
        <v>0</v>
      </c>
      <c r="N36" s="49">
        <v>2421845</v>
      </c>
      <c r="O36">
        <v>0</v>
      </c>
      <c r="P36" s="49">
        <v>997914</v>
      </c>
    </row>
    <row r="37" spans="1:16" x14ac:dyDescent="0.35">
      <c r="A37" s="47" t="s">
        <v>699</v>
      </c>
      <c r="B37" s="49">
        <v>1502776692</v>
      </c>
      <c r="C37" s="49">
        <v>77514676</v>
      </c>
      <c r="D37" s="49">
        <v>159589</v>
      </c>
      <c r="E37" s="49">
        <v>479056429</v>
      </c>
      <c r="F37" s="49">
        <v>341460238</v>
      </c>
      <c r="G37" s="49">
        <v>1495245</v>
      </c>
      <c r="H37" s="49">
        <v>14905</v>
      </c>
      <c r="I37" s="49">
        <v>159589</v>
      </c>
      <c r="J37">
        <v>0</v>
      </c>
      <c r="K37" s="49">
        <v>749574</v>
      </c>
      <c r="L37" s="49">
        <v>289362</v>
      </c>
      <c r="M37">
        <v>0</v>
      </c>
      <c r="N37" s="49">
        <v>44330</v>
      </c>
      <c r="O37">
        <v>0</v>
      </c>
      <c r="P37" s="49">
        <v>174863</v>
      </c>
    </row>
    <row r="38" spans="1:16" x14ac:dyDescent="0.35">
      <c r="A38" s="47" t="s">
        <v>698</v>
      </c>
      <c r="B38" s="49">
        <v>1924629781</v>
      </c>
      <c r="C38" s="49">
        <v>799832666</v>
      </c>
      <c r="D38" s="49">
        <v>495278</v>
      </c>
      <c r="E38" s="49">
        <v>7589531</v>
      </c>
      <c r="F38" s="49">
        <v>743012733</v>
      </c>
      <c r="G38" s="49">
        <v>110598772</v>
      </c>
      <c r="H38" s="49">
        <v>3121</v>
      </c>
      <c r="I38" s="49">
        <v>495278</v>
      </c>
      <c r="J38" s="49">
        <v>1926786</v>
      </c>
      <c r="K38" s="49">
        <v>101417799</v>
      </c>
      <c r="L38" s="49">
        <v>24584040</v>
      </c>
      <c r="M38">
        <v>0</v>
      </c>
      <c r="N38" s="49">
        <v>139424</v>
      </c>
      <c r="O38" s="49">
        <v>479203</v>
      </c>
      <c r="P38" s="49">
        <v>23191052</v>
      </c>
    </row>
    <row r="39" spans="1:16" x14ac:dyDescent="0.35">
      <c r="A39" s="47" t="s">
        <v>697</v>
      </c>
      <c r="B39" s="49">
        <v>238122056</v>
      </c>
      <c r="C39" s="49">
        <v>49835284</v>
      </c>
      <c r="D39" s="49">
        <v>10991647</v>
      </c>
      <c r="E39" s="49">
        <v>2533687</v>
      </c>
      <c r="F39" s="49">
        <v>117896912</v>
      </c>
      <c r="G39" s="49">
        <v>34409943</v>
      </c>
      <c r="H39" s="49">
        <v>32066</v>
      </c>
      <c r="I39" s="49">
        <v>7824855</v>
      </c>
      <c r="J39" s="49">
        <v>10173</v>
      </c>
      <c r="K39" s="49">
        <v>15133190</v>
      </c>
      <c r="L39" s="49">
        <v>6321084</v>
      </c>
      <c r="M39">
        <v>0</v>
      </c>
      <c r="N39" s="49">
        <v>457120</v>
      </c>
      <c r="O39">
        <v>0</v>
      </c>
      <c r="P39" s="49">
        <v>3726153</v>
      </c>
    </row>
    <row r="40" spans="1:16" x14ac:dyDescent="0.35">
      <c r="A40" s="47" t="s">
        <v>696</v>
      </c>
      <c r="B40" s="49">
        <v>559830444</v>
      </c>
      <c r="C40" s="49">
        <v>239621572</v>
      </c>
      <c r="D40" s="49">
        <v>36920</v>
      </c>
      <c r="E40" s="50"/>
      <c r="F40" s="49">
        <v>53149403</v>
      </c>
      <c r="G40" s="49">
        <v>6539915</v>
      </c>
      <c r="H40">
        <v>0</v>
      </c>
      <c r="I40" s="49">
        <v>36920</v>
      </c>
      <c r="J40" s="50"/>
      <c r="K40" s="49">
        <v>1493847</v>
      </c>
      <c r="L40" s="49">
        <v>1452441</v>
      </c>
      <c r="M40">
        <v>0</v>
      </c>
      <c r="N40" s="49">
        <v>3145</v>
      </c>
      <c r="O40" s="50"/>
      <c r="P40" s="49">
        <v>198048</v>
      </c>
    </row>
    <row r="41" spans="1:16" x14ac:dyDescent="0.35">
      <c r="A41" s="47" t="s">
        <v>695</v>
      </c>
      <c r="B41" s="49">
        <v>718795341</v>
      </c>
      <c r="C41" s="49">
        <v>172550837</v>
      </c>
      <c r="D41" s="49">
        <v>99580165</v>
      </c>
      <c r="E41" s="49">
        <v>21689486</v>
      </c>
      <c r="F41" s="49">
        <v>244896222</v>
      </c>
      <c r="G41" s="49">
        <v>131619756</v>
      </c>
      <c r="H41">
        <v>0</v>
      </c>
      <c r="I41" s="49">
        <v>99353820</v>
      </c>
      <c r="J41">
        <v>0</v>
      </c>
      <c r="K41" s="49">
        <v>15380204</v>
      </c>
      <c r="L41" s="49">
        <v>20907585</v>
      </c>
      <c r="M41">
        <v>0</v>
      </c>
      <c r="N41" s="49">
        <v>13427700</v>
      </c>
      <c r="O41">
        <v>0</v>
      </c>
      <c r="P41" s="49">
        <v>3568323</v>
      </c>
    </row>
    <row r="42" spans="1:16" x14ac:dyDescent="0.35">
      <c r="A42" s="47" t="s">
        <v>694</v>
      </c>
      <c r="B42" s="49">
        <v>239168656</v>
      </c>
      <c r="C42" s="49">
        <v>32643869</v>
      </c>
      <c r="D42" s="49">
        <v>20556653</v>
      </c>
      <c r="E42" s="49">
        <v>38518519</v>
      </c>
      <c r="F42" s="49">
        <v>48478650</v>
      </c>
      <c r="G42" s="49">
        <v>64095003</v>
      </c>
      <c r="H42">
        <v>0</v>
      </c>
      <c r="I42" s="49">
        <v>20210026</v>
      </c>
      <c r="J42">
        <v>0</v>
      </c>
      <c r="K42" s="49">
        <v>13039759</v>
      </c>
      <c r="L42" s="49">
        <v>14963545</v>
      </c>
      <c r="M42">
        <v>0</v>
      </c>
      <c r="N42" s="49">
        <v>4780399</v>
      </c>
      <c r="O42">
        <v>0</v>
      </c>
      <c r="P42" s="49">
        <v>3193587</v>
      </c>
    </row>
    <row r="43" spans="1:16" x14ac:dyDescent="0.35">
      <c r="A43" s="47" t="s">
        <v>693</v>
      </c>
      <c r="B43" s="49">
        <v>81477056</v>
      </c>
      <c r="C43" s="49">
        <v>53119</v>
      </c>
      <c r="D43" s="49">
        <v>14910425</v>
      </c>
      <c r="E43" s="50"/>
      <c r="F43" s="49">
        <v>57700453</v>
      </c>
      <c r="G43" s="49">
        <v>24537246</v>
      </c>
      <c r="H43">
        <v>0</v>
      </c>
      <c r="I43" s="49">
        <v>14910425</v>
      </c>
      <c r="J43" s="50"/>
      <c r="K43" s="49">
        <v>813783</v>
      </c>
      <c r="L43" s="49">
        <v>5994152</v>
      </c>
      <c r="M43">
        <v>0</v>
      </c>
      <c r="N43" s="49">
        <v>5825415</v>
      </c>
      <c r="O43" s="50"/>
      <c r="P43" s="49">
        <v>168737</v>
      </c>
    </row>
    <row r="44" spans="1:16" x14ac:dyDescent="0.35">
      <c r="A44" s="47" t="s">
        <v>692</v>
      </c>
      <c r="B44" s="49">
        <v>10211149</v>
      </c>
      <c r="C44" s="49">
        <v>290041</v>
      </c>
      <c r="D44" s="49">
        <v>4448455</v>
      </c>
      <c r="E44" s="49">
        <v>20942</v>
      </c>
      <c r="F44" s="49">
        <v>2407518</v>
      </c>
      <c r="G44" s="49">
        <v>4342501</v>
      </c>
      <c r="H44">
        <v>0</v>
      </c>
      <c r="I44" s="49">
        <v>4342501</v>
      </c>
      <c r="J44">
        <v>0</v>
      </c>
      <c r="K44">
        <v>0</v>
      </c>
      <c r="L44" s="49">
        <v>1001890</v>
      </c>
      <c r="M44">
        <v>0</v>
      </c>
      <c r="N44" s="49">
        <v>1001890</v>
      </c>
      <c r="O44">
        <v>0</v>
      </c>
      <c r="P44">
        <v>0</v>
      </c>
    </row>
    <row r="45" spans="1:16" x14ac:dyDescent="0.35">
      <c r="A45" s="47" t="s">
        <v>691</v>
      </c>
      <c r="B45" s="49">
        <v>15193036</v>
      </c>
      <c r="C45" s="49">
        <v>5109494</v>
      </c>
      <c r="D45" s="49">
        <v>2540239</v>
      </c>
      <c r="E45" s="49">
        <v>1347108</v>
      </c>
      <c r="F45" s="49">
        <v>4009692</v>
      </c>
      <c r="G45" s="49">
        <v>2100879</v>
      </c>
      <c r="H45">
        <v>0</v>
      </c>
      <c r="I45" s="49">
        <v>2100879</v>
      </c>
      <c r="J45">
        <v>0</v>
      </c>
      <c r="K45">
        <v>0</v>
      </c>
      <c r="L45" s="49">
        <v>525241</v>
      </c>
      <c r="M45">
        <v>0</v>
      </c>
      <c r="N45" s="49">
        <v>525241</v>
      </c>
      <c r="O45">
        <v>0</v>
      </c>
      <c r="P45">
        <v>0</v>
      </c>
    </row>
    <row r="46" spans="1:16" x14ac:dyDescent="0.35">
      <c r="A46" s="47" t="s">
        <v>690</v>
      </c>
      <c r="B46" s="49">
        <v>122839737</v>
      </c>
      <c r="C46" s="49">
        <v>7316568</v>
      </c>
      <c r="D46" s="49">
        <v>9823279</v>
      </c>
      <c r="E46" s="49">
        <v>28917</v>
      </c>
      <c r="F46" s="49">
        <v>43574847</v>
      </c>
      <c r="G46" s="49">
        <v>10312838</v>
      </c>
      <c r="H46">
        <v>0</v>
      </c>
      <c r="I46" s="49">
        <v>8317148</v>
      </c>
      <c r="J46">
        <v>0</v>
      </c>
      <c r="K46" s="49">
        <v>1320142</v>
      </c>
      <c r="L46" s="49">
        <v>2138776</v>
      </c>
      <c r="M46">
        <v>0</v>
      </c>
      <c r="N46" s="49">
        <v>1778184</v>
      </c>
      <c r="O46">
        <v>0</v>
      </c>
      <c r="P46" s="49">
        <v>295006</v>
      </c>
    </row>
    <row r="47" spans="1:16" x14ac:dyDescent="0.35">
      <c r="A47" s="47" t="s">
        <v>689</v>
      </c>
      <c r="B47" s="49">
        <v>37944116</v>
      </c>
      <c r="C47" s="49">
        <v>1372704</v>
      </c>
      <c r="D47" s="49">
        <v>7971615</v>
      </c>
      <c r="E47" s="49">
        <v>1625918</v>
      </c>
      <c r="F47" s="49">
        <v>2044409</v>
      </c>
      <c r="G47" s="49">
        <v>7971615</v>
      </c>
      <c r="H47">
        <v>0</v>
      </c>
      <c r="I47" s="49">
        <v>7971615</v>
      </c>
      <c r="J47">
        <v>0</v>
      </c>
      <c r="K47">
        <v>0</v>
      </c>
      <c r="L47" s="49">
        <v>1763450</v>
      </c>
      <c r="M47">
        <v>0</v>
      </c>
      <c r="N47" s="49">
        <v>1763450</v>
      </c>
      <c r="O47">
        <v>0</v>
      </c>
      <c r="P47">
        <v>0</v>
      </c>
    </row>
    <row r="48" spans="1:16" x14ac:dyDescent="0.35">
      <c r="A48" s="47" t="s">
        <v>688</v>
      </c>
      <c r="B48" s="49">
        <v>10100733</v>
      </c>
      <c r="C48" s="49">
        <v>696304</v>
      </c>
      <c r="D48" s="49">
        <v>8582336</v>
      </c>
      <c r="E48" s="50"/>
      <c r="F48" s="49">
        <v>117955</v>
      </c>
      <c r="G48" s="49">
        <v>8914833</v>
      </c>
      <c r="H48">
        <v>0</v>
      </c>
      <c r="I48" s="49">
        <v>8582336</v>
      </c>
      <c r="J48" s="50"/>
      <c r="K48" s="49">
        <v>106520</v>
      </c>
      <c r="L48" s="49">
        <v>2616338</v>
      </c>
      <c r="M48">
        <v>0</v>
      </c>
      <c r="N48" s="49">
        <v>2588196</v>
      </c>
      <c r="O48" s="50"/>
      <c r="P48" s="49">
        <v>26265</v>
      </c>
    </row>
    <row r="49" spans="1:16" x14ac:dyDescent="0.35">
      <c r="A49" s="47" t="s">
        <v>687</v>
      </c>
      <c r="B49" s="49">
        <v>32141589</v>
      </c>
      <c r="C49" s="49">
        <v>8687324</v>
      </c>
      <c r="D49" s="49">
        <v>8511767</v>
      </c>
      <c r="E49" s="49">
        <v>271506</v>
      </c>
      <c r="F49" s="49">
        <v>456213</v>
      </c>
      <c r="G49" s="49">
        <v>12194361</v>
      </c>
      <c r="H49">
        <v>0</v>
      </c>
      <c r="I49" s="49">
        <v>8511767</v>
      </c>
      <c r="J49">
        <v>0</v>
      </c>
      <c r="K49" s="49">
        <v>384885</v>
      </c>
      <c r="L49" s="49">
        <v>3144387</v>
      </c>
      <c r="M49">
        <v>0</v>
      </c>
      <c r="N49" s="49">
        <v>2324149</v>
      </c>
      <c r="O49">
        <v>0</v>
      </c>
      <c r="P49" s="49">
        <v>52698</v>
      </c>
    </row>
    <row r="50" spans="1:16" x14ac:dyDescent="0.35">
      <c r="A50" s="47" t="s">
        <v>686</v>
      </c>
      <c r="B50" s="49">
        <v>3000110221</v>
      </c>
      <c r="C50" s="49">
        <v>233310881</v>
      </c>
      <c r="D50" s="49">
        <v>223552420</v>
      </c>
      <c r="E50" s="49">
        <v>312339533</v>
      </c>
      <c r="F50" s="49">
        <v>1131185208</v>
      </c>
      <c r="G50" s="49">
        <v>564910190</v>
      </c>
      <c r="H50" s="49">
        <v>60470</v>
      </c>
      <c r="I50" s="49">
        <v>223032279</v>
      </c>
      <c r="J50" s="49">
        <v>143663</v>
      </c>
      <c r="K50" s="49">
        <v>110660705</v>
      </c>
      <c r="L50" s="49">
        <v>88551852</v>
      </c>
      <c r="M50">
        <v>0</v>
      </c>
      <c r="N50" s="49">
        <v>38724111</v>
      </c>
      <c r="O50" s="49">
        <v>2761</v>
      </c>
      <c r="P50" s="49">
        <v>22324596</v>
      </c>
    </row>
    <row r="51" spans="1:16" x14ac:dyDescent="0.35">
      <c r="A51" s="47" t="s">
        <v>685</v>
      </c>
      <c r="B51" s="49">
        <v>757037576</v>
      </c>
      <c r="C51" s="49">
        <v>6995358</v>
      </c>
      <c r="D51" s="49">
        <v>6846788</v>
      </c>
      <c r="E51" s="49">
        <v>31450364</v>
      </c>
      <c r="F51" s="49">
        <v>373613984</v>
      </c>
      <c r="G51" s="49">
        <v>91104973</v>
      </c>
      <c r="H51" s="49">
        <v>377984</v>
      </c>
      <c r="I51" s="49">
        <v>6797883</v>
      </c>
      <c r="J51" s="49">
        <v>355484</v>
      </c>
      <c r="K51" s="49">
        <v>7530715</v>
      </c>
      <c r="L51" s="49">
        <v>3865932</v>
      </c>
      <c r="M51">
        <v>0</v>
      </c>
      <c r="N51" s="49">
        <v>1119321</v>
      </c>
      <c r="O51" s="49">
        <v>88875</v>
      </c>
      <c r="P51" s="49">
        <v>847990</v>
      </c>
    </row>
    <row r="52" spans="1:16" x14ac:dyDescent="0.35">
      <c r="A52" s="47" t="s">
        <v>684</v>
      </c>
      <c r="B52" s="49">
        <v>3878488409</v>
      </c>
      <c r="C52" s="49">
        <v>1044806034</v>
      </c>
      <c r="D52" s="49">
        <v>102810587</v>
      </c>
      <c r="E52" s="49">
        <v>571118339</v>
      </c>
      <c r="F52" s="49">
        <v>200119689</v>
      </c>
      <c r="G52" s="49">
        <v>1099762585</v>
      </c>
      <c r="H52" s="49">
        <v>62115</v>
      </c>
      <c r="I52" s="49">
        <v>105605473</v>
      </c>
      <c r="J52" s="49">
        <v>3070986</v>
      </c>
      <c r="K52" s="49">
        <v>52589479</v>
      </c>
      <c r="L52" s="49">
        <v>263085420</v>
      </c>
      <c r="M52">
        <v>0</v>
      </c>
      <c r="N52" s="49">
        <v>30018172</v>
      </c>
      <c r="O52" s="49">
        <v>731902</v>
      </c>
      <c r="P52" s="49">
        <v>11375561</v>
      </c>
    </row>
    <row r="53" spans="1:16" x14ac:dyDescent="0.35">
      <c r="A53" s="47" t="s">
        <v>683</v>
      </c>
      <c r="B53" s="49">
        <v>7658785</v>
      </c>
      <c r="C53" s="49">
        <v>145758</v>
      </c>
      <c r="D53" s="49">
        <v>609065</v>
      </c>
      <c r="E53" s="49">
        <v>877672</v>
      </c>
      <c r="F53" s="49">
        <v>3882524</v>
      </c>
      <c r="G53" s="49">
        <v>6530760</v>
      </c>
      <c r="H53" s="49">
        <v>136853</v>
      </c>
      <c r="I53" s="49">
        <v>609065</v>
      </c>
      <c r="J53" s="49">
        <v>39964</v>
      </c>
      <c r="K53" s="49">
        <v>3883283</v>
      </c>
      <c r="L53" s="49">
        <v>367781</v>
      </c>
      <c r="M53" s="49">
        <v>4516</v>
      </c>
      <c r="N53" s="49">
        <v>172366</v>
      </c>
      <c r="O53" s="49">
        <v>1319</v>
      </c>
      <c r="P53" s="49">
        <v>128148</v>
      </c>
    </row>
    <row r="54" spans="1:16" x14ac:dyDescent="0.35">
      <c r="A54" s="47" t="s">
        <v>682</v>
      </c>
      <c r="B54" s="49">
        <v>178463929</v>
      </c>
      <c r="C54" s="49">
        <v>3168801</v>
      </c>
      <c r="D54" s="49">
        <v>9591323</v>
      </c>
      <c r="E54" s="49">
        <v>5302007</v>
      </c>
      <c r="F54" s="49">
        <v>48956266</v>
      </c>
      <c r="G54" s="49">
        <v>150355753</v>
      </c>
      <c r="H54" s="49">
        <v>882926</v>
      </c>
      <c r="I54" s="49">
        <v>9806339</v>
      </c>
      <c r="J54" s="49">
        <v>460376</v>
      </c>
      <c r="K54" s="49">
        <v>46598548</v>
      </c>
      <c r="L54" s="49">
        <v>10839162</v>
      </c>
      <c r="M54" s="49">
        <v>49444</v>
      </c>
      <c r="N54" s="49">
        <v>2969374</v>
      </c>
      <c r="O54" s="49">
        <v>25784</v>
      </c>
      <c r="P54" s="49">
        <v>2608502</v>
      </c>
    </row>
    <row r="55" spans="1:16" x14ac:dyDescent="0.35">
      <c r="A55" s="47" t="s">
        <v>681</v>
      </c>
      <c r="B55" s="49">
        <v>96569097</v>
      </c>
      <c r="C55" s="49">
        <v>2172277</v>
      </c>
      <c r="D55" s="49">
        <v>16032923</v>
      </c>
      <c r="E55" s="49">
        <v>867280</v>
      </c>
      <c r="F55" s="49">
        <v>32560944</v>
      </c>
      <c r="G55" s="49">
        <v>16424498</v>
      </c>
      <c r="H55">
        <v>0</v>
      </c>
      <c r="I55" s="49">
        <v>16419628</v>
      </c>
      <c r="J55">
        <v>0</v>
      </c>
      <c r="K55" s="49">
        <v>4870</v>
      </c>
      <c r="L55" s="49">
        <v>4100434</v>
      </c>
      <c r="M55">
        <v>0</v>
      </c>
      <c r="N55" s="49">
        <v>4100434</v>
      </c>
      <c r="O55">
        <v>0</v>
      </c>
      <c r="P55">
        <v>0</v>
      </c>
    </row>
    <row r="56" spans="1:16" x14ac:dyDescent="0.35">
      <c r="A56" s="47" t="s">
        <v>680</v>
      </c>
      <c r="B56" s="49">
        <v>47907878</v>
      </c>
      <c r="C56" s="49">
        <v>1191292</v>
      </c>
      <c r="D56" s="49">
        <v>10822628</v>
      </c>
      <c r="E56" s="49">
        <v>3818952</v>
      </c>
      <c r="F56" s="49">
        <v>8395165</v>
      </c>
      <c r="G56" s="49">
        <v>32998718</v>
      </c>
      <c r="H56" s="49">
        <v>281280</v>
      </c>
      <c r="I56" s="49">
        <v>10793197</v>
      </c>
      <c r="J56" s="49">
        <v>854527</v>
      </c>
      <c r="K56" s="49">
        <v>8366971</v>
      </c>
      <c r="L56" s="49">
        <v>4564794</v>
      </c>
      <c r="M56" s="49">
        <v>17438</v>
      </c>
      <c r="N56" s="49">
        <v>3188084</v>
      </c>
      <c r="O56" s="49">
        <v>52988</v>
      </c>
      <c r="P56" s="49">
        <v>518726</v>
      </c>
    </row>
    <row r="57" spans="1:16" x14ac:dyDescent="0.35">
      <c r="A57" s="47" t="s">
        <v>679</v>
      </c>
      <c r="B57" s="49">
        <v>162610945</v>
      </c>
      <c r="C57" s="49">
        <v>10506266</v>
      </c>
      <c r="D57" s="49">
        <v>19346949</v>
      </c>
      <c r="E57" s="49">
        <v>2173195</v>
      </c>
      <c r="F57" s="49">
        <v>12106071</v>
      </c>
      <c r="G57" s="49">
        <v>91178034</v>
      </c>
      <c r="H57" s="49">
        <v>3342338</v>
      </c>
      <c r="I57" s="49">
        <v>19398359</v>
      </c>
      <c r="J57" s="49">
        <v>177350</v>
      </c>
      <c r="K57" s="49">
        <v>9792744</v>
      </c>
      <c r="L57" s="49">
        <v>9202509</v>
      </c>
      <c r="M57" s="49">
        <v>167118</v>
      </c>
      <c r="N57" s="49">
        <v>5613392</v>
      </c>
      <c r="O57" s="49">
        <v>8867</v>
      </c>
      <c r="P57" s="49">
        <v>489667</v>
      </c>
    </row>
    <row r="58" spans="1:16" x14ac:dyDescent="0.35">
      <c r="A58" s="47" t="s">
        <v>678</v>
      </c>
      <c r="B58" s="49">
        <v>437436382</v>
      </c>
      <c r="C58" s="49">
        <v>20822961</v>
      </c>
      <c r="D58" s="49">
        <v>68533020</v>
      </c>
      <c r="E58" s="49">
        <v>31541966</v>
      </c>
      <c r="F58" s="49">
        <v>77714649</v>
      </c>
      <c r="G58" s="49">
        <v>326587237</v>
      </c>
      <c r="H58" s="49">
        <v>5030531</v>
      </c>
      <c r="I58" s="49">
        <v>68106214</v>
      </c>
      <c r="J58" s="49">
        <v>5855095</v>
      </c>
      <c r="K58" s="49">
        <v>77094441</v>
      </c>
      <c r="L58" s="49">
        <v>33285557</v>
      </c>
      <c r="M58" s="49">
        <v>250947</v>
      </c>
      <c r="N58" s="49">
        <v>20360959</v>
      </c>
      <c r="O58" s="49">
        <v>292758</v>
      </c>
      <c r="P58" s="49">
        <v>3855085</v>
      </c>
    </row>
    <row r="59" spans="1:16" x14ac:dyDescent="0.35">
      <c r="A59" s="47" t="s">
        <v>677</v>
      </c>
      <c r="B59" s="49">
        <v>42620202</v>
      </c>
      <c r="C59" s="49">
        <v>425458</v>
      </c>
      <c r="D59" s="49">
        <v>7534809</v>
      </c>
      <c r="E59" s="49">
        <v>2107145</v>
      </c>
      <c r="F59" s="49">
        <v>17946660</v>
      </c>
      <c r="G59" s="49">
        <v>40041833</v>
      </c>
      <c r="H59" s="49">
        <v>26447</v>
      </c>
      <c r="I59" s="49">
        <v>7437512</v>
      </c>
      <c r="J59" s="49">
        <v>278486</v>
      </c>
      <c r="K59" s="49">
        <v>17922994</v>
      </c>
      <c r="L59" s="49">
        <v>3180765</v>
      </c>
      <c r="M59" s="49">
        <v>872</v>
      </c>
      <c r="N59" s="49">
        <v>2104816</v>
      </c>
      <c r="O59" s="49">
        <v>9193</v>
      </c>
      <c r="P59" s="49">
        <v>591471</v>
      </c>
    </row>
    <row r="60" spans="1:16" x14ac:dyDescent="0.35">
      <c r="A60" s="47" t="s">
        <v>676</v>
      </c>
      <c r="B60" s="49">
        <v>26953240</v>
      </c>
      <c r="C60" s="49">
        <v>501944</v>
      </c>
      <c r="D60" s="49">
        <v>9470573</v>
      </c>
      <c r="E60" s="49">
        <v>241286</v>
      </c>
      <c r="F60" s="49">
        <v>10825455</v>
      </c>
      <c r="G60" s="49">
        <v>25390836</v>
      </c>
      <c r="H60" s="49">
        <v>158073</v>
      </c>
      <c r="I60" s="49">
        <v>9470573</v>
      </c>
      <c r="J60" s="49">
        <v>124492</v>
      </c>
      <c r="K60" s="49">
        <v>10831296</v>
      </c>
      <c r="L60" s="49">
        <v>3180150</v>
      </c>
      <c r="M60" s="49">
        <v>5058</v>
      </c>
      <c r="N60" s="49">
        <v>2670708</v>
      </c>
      <c r="O60" s="49">
        <v>3983</v>
      </c>
      <c r="P60" s="49">
        <v>346596</v>
      </c>
    </row>
    <row r="61" spans="1:16" x14ac:dyDescent="0.35">
      <c r="A61" s="47" t="s">
        <v>675</v>
      </c>
      <c r="B61" s="49">
        <v>160275204</v>
      </c>
      <c r="C61" s="49">
        <v>2868504</v>
      </c>
      <c r="D61" s="49">
        <v>14233513</v>
      </c>
      <c r="E61" s="49">
        <v>475092</v>
      </c>
      <c r="F61" s="49">
        <v>30242647</v>
      </c>
      <c r="G61" s="49">
        <v>149465400</v>
      </c>
      <c r="H61" s="49">
        <v>604584</v>
      </c>
      <c r="I61" s="49">
        <v>14138111</v>
      </c>
      <c r="J61" s="49">
        <v>467914</v>
      </c>
      <c r="K61" s="49">
        <v>29529173</v>
      </c>
      <c r="L61" s="49">
        <v>11749757</v>
      </c>
      <c r="M61" s="49">
        <v>33259</v>
      </c>
      <c r="N61" s="49">
        <v>4306692</v>
      </c>
      <c r="O61" s="49">
        <v>25750</v>
      </c>
      <c r="P61" s="49">
        <v>1624117</v>
      </c>
    </row>
    <row r="62" spans="1:16" x14ac:dyDescent="0.35">
      <c r="A62" s="47" t="s">
        <v>674</v>
      </c>
      <c r="B62" s="49">
        <v>38448398</v>
      </c>
      <c r="C62" s="49">
        <v>406098</v>
      </c>
      <c r="D62" s="49">
        <v>12454641</v>
      </c>
      <c r="E62" s="49">
        <v>293132</v>
      </c>
      <c r="F62" s="49">
        <v>1951138</v>
      </c>
      <c r="G62" s="49">
        <v>37261161</v>
      </c>
      <c r="H62" s="49">
        <v>202217</v>
      </c>
      <c r="I62" s="49">
        <v>12742699</v>
      </c>
      <c r="J62" s="49">
        <v>123006</v>
      </c>
      <c r="K62" s="49">
        <v>1951138</v>
      </c>
      <c r="L62" s="49">
        <v>5113820</v>
      </c>
      <c r="M62" s="49">
        <v>11125</v>
      </c>
      <c r="N62" s="49">
        <v>3840523</v>
      </c>
      <c r="O62" s="49">
        <v>6765</v>
      </c>
      <c r="P62" s="49">
        <v>107314</v>
      </c>
    </row>
    <row r="63" spans="1:16" x14ac:dyDescent="0.35">
      <c r="A63" s="47" t="s">
        <v>673</v>
      </c>
      <c r="B63" s="49">
        <v>57310207</v>
      </c>
      <c r="C63" s="49">
        <v>1487401</v>
      </c>
      <c r="D63" s="49">
        <v>7276945</v>
      </c>
      <c r="E63" s="49">
        <v>103168</v>
      </c>
      <c r="F63" s="49">
        <v>20787520</v>
      </c>
      <c r="G63" s="49">
        <v>43710472</v>
      </c>
      <c r="H63" s="49">
        <v>64249</v>
      </c>
      <c r="I63" s="49">
        <v>7346015</v>
      </c>
      <c r="J63" s="49">
        <v>70563</v>
      </c>
      <c r="K63" s="49">
        <v>19613860</v>
      </c>
      <c r="L63" s="49">
        <v>4233164</v>
      </c>
      <c r="M63" s="49">
        <v>3533</v>
      </c>
      <c r="N63" s="49">
        <v>2233097</v>
      </c>
      <c r="O63" s="49">
        <v>3881</v>
      </c>
      <c r="P63" s="49">
        <v>1078782</v>
      </c>
    </row>
    <row r="64" spans="1:16" x14ac:dyDescent="0.35">
      <c r="A64" s="47" t="s">
        <v>672</v>
      </c>
      <c r="B64" s="49">
        <v>32527515</v>
      </c>
      <c r="C64" s="49">
        <v>1665395</v>
      </c>
      <c r="D64" s="49">
        <v>2339820</v>
      </c>
      <c r="E64" s="49">
        <v>486550</v>
      </c>
      <c r="F64" s="49">
        <v>3744633</v>
      </c>
      <c r="G64" s="49">
        <v>11440252</v>
      </c>
      <c r="H64" s="49">
        <v>136569</v>
      </c>
      <c r="I64" s="49">
        <v>2339820</v>
      </c>
      <c r="J64" s="49">
        <v>99139</v>
      </c>
      <c r="K64" s="49">
        <v>3625703</v>
      </c>
      <c r="L64" s="49">
        <v>1213799</v>
      </c>
      <c r="M64" s="49">
        <v>7514</v>
      </c>
      <c r="N64" s="49">
        <v>713655</v>
      </c>
      <c r="O64" s="49">
        <v>5453</v>
      </c>
      <c r="P64" s="49">
        <v>199410</v>
      </c>
    </row>
    <row r="65" spans="1:16" x14ac:dyDescent="0.35">
      <c r="A65" s="47" t="s">
        <v>671</v>
      </c>
      <c r="B65" s="49">
        <v>149120628</v>
      </c>
      <c r="C65" s="49">
        <v>4280659</v>
      </c>
      <c r="D65" s="49">
        <v>28409310</v>
      </c>
      <c r="E65" s="49">
        <v>31450615</v>
      </c>
      <c r="F65" s="49">
        <v>5416440</v>
      </c>
      <c r="G65" s="49">
        <v>28486374</v>
      </c>
      <c r="H65">
        <v>0</v>
      </c>
      <c r="I65" s="49">
        <v>28486374</v>
      </c>
      <c r="J65">
        <v>0</v>
      </c>
      <c r="K65">
        <v>0</v>
      </c>
      <c r="L65" s="49">
        <v>7111826</v>
      </c>
      <c r="M65">
        <v>0</v>
      </c>
      <c r="N65" s="49">
        <v>7111826</v>
      </c>
      <c r="O65">
        <v>0</v>
      </c>
      <c r="P65">
        <v>0</v>
      </c>
    </row>
    <row r="66" spans="1:16" x14ac:dyDescent="0.35">
      <c r="A66" s="47" t="s">
        <v>670</v>
      </c>
      <c r="B66" s="49">
        <v>350909381</v>
      </c>
      <c r="C66" s="49">
        <v>4737953</v>
      </c>
      <c r="D66" s="49">
        <v>52714921</v>
      </c>
      <c r="E66" s="49">
        <v>96769648</v>
      </c>
      <c r="F66" s="49">
        <v>17136417</v>
      </c>
      <c r="G66" s="49">
        <v>52722008</v>
      </c>
      <c r="H66">
        <v>0</v>
      </c>
      <c r="I66" s="49">
        <v>52722008</v>
      </c>
      <c r="J66">
        <v>0</v>
      </c>
      <c r="K66">
        <v>0</v>
      </c>
      <c r="L66" s="49">
        <v>12845275</v>
      </c>
      <c r="M66">
        <v>0</v>
      </c>
      <c r="N66" s="49">
        <v>12845275</v>
      </c>
      <c r="O66">
        <v>0</v>
      </c>
      <c r="P66">
        <v>0</v>
      </c>
    </row>
    <row r="67" spans="1:16" x14ac:dyDescent="0.35">
      <c r="A67" s="47" t="s">
        <v>669</v>
      </c>
      <c r="B67" s="49">
        <v>87240170</v>
      </c>
      <c r="C67" s="49">
        <v>704357</v>
      </c>
      <c r="D67" s="49">
        <v>33969426</v>
      </c>
      <c r="E67" s="49">
        <v>12477588</v>
      </c>
      <c r="F67" s="49">
        <v>6867629</v>
      </c>
      <c r="G67" s="49">
        <v>65206976</v>
      </c>
      <c r="H67" s="49">
        <v>137718</v>
      </c>
      <c r="I67" s="49">
        <v>34239608</v>
      </c>
      <c r="J67" s="49">
        <v>8660931</v>
      </c>
      <c r="K67" s="49">
        <v>6826339</v>
      </c>
      <c r="L67" s="49">
        <v>12597399</v>
      </c>
      <c r="M67" s="49">
        <v>8540</v>
      </c>
      <c r="N67" s="49">
        <v>10678978</v>
      </c>
      <c r="O67" s="49">
        <v>536974</v>
      </c>
      <c r="P67" s="49">
        <v>423245</v>
      </c>
    </row>
    <row r="68" spans="1:16" x14ac:dyDescent="0.35">
      <c r="A68" s="47" t="s">
        <v>668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spans="1:16" x14ac:dyDescent="0.35">
      <c r="A69" s="47" t="s">
        <v>667</v>
      </c>
      <c r="B69" s="49">
        <v>13614753</v>
      </c>
      <c r="C69" s="49">
        <v>75374</v>
      </c>
      <c r="D69" s="49">
        <v>2170568</v>
      </c>
      <c r="E69" s="49">
        <v>9307</v>
      </c>
      <c r="F69" s="49">
        <v>2134957</v>
      </c>
      <c r="G69" s="49">
        <v>9811941</v>
      </c>
      <c r="H69">
        <v>0</v>
      </c>
      <c r="I69" s="49">
        <v>2152224</v>
      </c>
      <c r="J69" s="49">
        <v>5584</v>
      </c>
      <c r="K69" s="49">
        <v>2124730</v>
      </c>
      <c r="L69" s="49">
        <v>1077714</v>
      </c>
      <c r="M69">
        <v>0</v>
      </c>
      <c r="N69" s="49">
        <v>656432</v>
      </c>
      <c r="O69" s="49">
        <v>308</v>
      </c>
      <c r="P69" s="49">
        <v>116851</v>
      </c>
    </row>
    <row r="70" spans="1:16" x14ac:dyDescent="0.35">
      <c r="A70" s="47" t="s">
        <v>666</v>
      </c>
      <c r="B70" s="49">
        <v>7614903</v>
      </c>
      <c r="C70" s="49">
        <v>37353</v>
      </c>
      <c r="D70" s="49">
        <v>8910</v>
      </c>
      <c r="E70" s="50"/>
      <c r="F70" s="49">
        <v>6113232</v>
      </c>
      <c r="G70" s="49">
        <v>7197612</v>
      </c>
      <c r="H70" s="49">
        <v>2133</v>
      </c>
      <c r="I70" s="49">
        <v>8910</v>
      </c>
      <c r="J70" s="50"/>
      <c r="K70" s="49">
        <v>6113232</v>
      </c>
      <c r="L70" s="49">
        <v>311725</v>
      </c>
      <c r="M70" s="49">
        <v>92</v>
      </c>
      <c r="N70" s="49">
        <v>2611</v>
      </c>
      <c r="O70" s="50"/>
      <c r="P70" s="49">
        <v>262870</v>
      </c>
    </row>
    <row r="71" spans="1:16" x14ac:dyDescent="0.35">
      <c r="A71" s="47" t="s">
        <v>665</v>
      </c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</row>
    <row r="72" spans="1:16" x14ac:dyDescent="0.35">
      <c r="A72" s="47" t="s">
        <v>664</v>
      </c>
      <c r="B72" s="49">
        <v>160915914</v>
      </c>
      <c r="C72" s="49">
        <v>16691629</v>
      </c>
      <c r="D72" s="49">
        <v>496608</v>
      </c>
      <c r="E72" s="49">
        <v>1884736</v>
      </c>
      <c r="F72" s="49">
        <v>75018524</v>
      </c>
      <c r="G72" s="49">
        <v>109275989</v>
      </c>
      <c r="H72" s="49">
        <v>1461498</v>
      </c>
      <c r="I72" s="49">
        <v>496608</v>
      </c>
      <c r="J72" s="49">
        <v>231087</v>
      </c>
      <c r="K72" s="49">
        <v>73470194</v>
      </c>
      <c r="L72" s="49">
        <v>4817760</v>
      </c>
      <c r="M72" s="49">
        <v>62845</v>
      </c>
      <c r="N72" s="49">
        <v>145521</v>
      </c>
      <c r="O72" s="49">
        <v>9936</v>
      </c>
      <c r="P72" s="49">
        <v>3153936</v>
      </c>
    </row>
    <row r="73" spans="1:16" x14ac:dyDescent="0.35">
      <c r="A73" s="47" t="s">
        <v>663</v>
      </c>
      <c r="B73" s="49">
        <v>17094266</v>
      </c>
      <c r="C73" s="49">
        <v>2083092</v>
      </c>
      <c r="D73" s="49">
        <v>991506</v>
      </c>
      <c r="E73" s="49">
        <v>26860</v>
      </c>
      <c r="F73" s="49">
        <v>5578974</v>
      </c>
      <c r="G73" s="49">
        <v>8035624</v>
      </c>
      <c r="H73" s="49">
        <v>87726</v>
      </c>
      <c r="I73" s="49">
        <v>991506</v>
      </c>
      <c r="J73" s="49">
        <v>13320</v>
      </c>
      <c r="K73" s="49">
        <v>5578974</v>
      </c>
      <c r="L73" s="49">
        <v>593419</v>
      </c>
      <c r="M73" s="49">
        <v>3773</v>
      </c>
      <c r="N73" s="49">
        <v>290514</v>
      </c>
      <c r="O73" s="49">
        <v>573</v>
      </c>
      <c r="P73" s="49">
        <v>239900</v>
      </c>
    </row>
    <row r="74" spans="1:16" x14ac:dyDescent="0.35">
      <c r="A74" s="47" t="s">
        <v>662</v>
      </c>
      <c r="B74" s="49">
        <v>39664978</v>
      </c>
      <c r="C74" s="49">
        <v>356833</v>
      </c>
      <c r="D74" s="49">
        <v>12957536</v>
      </c>
      <c r="E74" s="49">
        <v>182504</v>
      </c>
      <c r="F74" s="49">
        <v>5620715</v>
      </c>
      <c r="G74" s="49">
        <v>29791119</v>
      </c>
      <c r="H74" s="49">
        <v>71320</v>
      </c>
      <c r="I74" s="49">
        <v>12957536</v>
      </c>
      <c r="J74" s="49">
        <v>125374</v>
      </c>
      <c r="K74" s="49">
        <v>5618662</v>
      </c>
      <c r="L74" s="49">
        <v>4339581</v>
      </c>
      <c r="M74" s="49">
        <v>2637</v>
      </c>
      <c r="N74" s="49">
        <v>3716749</v>
      </c>
      <c r="O74" s="49">
        <v>4638</v>
      </c>
      <c r="P74" s="49">
        <v>207870</v>
      </c>
    </row>
    <row r="75" spans="1:16" x14ac:dyDescent="0.35">
      <c r="A75" s="47" t="s">
        <v>661</v>
      </c>
      <c r="B75" s="49">
        <v>9255874</v>
      </c>
      <c r="C75" s="49">
        <v>3769224</v>
      </c>
      <c r="D75" s="49">
        <v>1835422</v>
      </c>
      <c r="E75" s="49">
        <v>207782</v>
      </c>
      <c r="F75" s="49">
        <v>1847464</v>
      </c>
      <c r="G75" s="49">
        <v>5051839</v>
      </c>
      <c r="H75" s="49">
        <v>47700</v>
      </c>
      <c r="I75" s="49">
        <v>1822419</v>
      </c>
      <c r="J75" s="49">
        <v>83324</v>
      </c>
      <c r="K75" s="49">
        <v>1837875</v>
      </c>
      <c r="L75" s="49">
        <v>617271</v>
      </c>
      <c r="M75" s="49">
        <v>1526</v>
      </c>
      <c r="N75" s="49">
        <v>513924</v>
      </c>
      <c r="O75" s="49">
        <v>2665</v>
      </c>
      <c r="P75" s="49">
        <v>58815</v>
      </c>
    </row>
    <row r="76" spans="1:16" x14ac:dyDescent="0.35">
      <c r="A76" s="47" t="s">
        <v>660</v>
      </c>
      <c r="B76" s="49">
        <v>73854592</v>
      </c>
      <c r="C76" s="49">
        <v>1834503</v>
      </c>
      <c r="D76" s="49">
        <v>41002791</v>
      </c>
      <c r="E76" s="49">
        <v>9252316</v>
      </c>
      <c r="F76" s="49">
        <v>760868</v>
      </c>
      <c r="G76" s="49">
        <v>59533101</v>
      </c>
      <c r="H76" s="49">
        <v>363182</v>
      </c>
      <c r="I76" s="49">
        <v>41624986</v>
      </c>
      <c r="J76" s="49">
        <v>358822</v>
      </c>
      <c r="K76" s="49">
        <v>752363</v>
      </c>
      <c r="L76" s="49">
        <v>12963961</v>
      </c>
      <c r="M76" s="49">
        <v>15616</v>
      </c>
      <c r="N76" s="49">
        <v>12193836</v>
      </c>
      <c r="O76" s="49">
        <v>15432</v>
      </c>
      <c r="P76" s="49">
        <v>32355</v>
      </c>
    </row>
    <row r="77" spans="1:16" x14ac:dyDescent="0.35">
      <c r="A77" s="47" t="s">
        <v>659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spans="1:16" x14ac:dyDescent="0.35">
      <c r="A78" s="47" t="s">
        <v>658</v>
      </c>
      <c r="B78" s="49">
        <v>229602084</v>
      </c>
      <c r="C78" s="49">
        <v>14879130</v>
      </c>
      <c r="D78" s="49">
        <v>53607734</v>
      </c>
      <c r="E78" s="49">
        <v>17401979</v>
      </c>
      <c r="F78" s="49">
        <v>54809094</v>
      </c>
      <c r="G78" s="49">
        <v>157250697</v>
      </c>
      <c r="H78" s="49">
        <v>2187578</v>
      </c>
      <c r="I78" s="49">
        <v>53767605</v>
      </c>
      <c r="J78" s="49">
        <v>4754388</v>
      </c>
      <c r="K78" s="49">
        <v>54350146</v>
      </c>
      <c r="L78" s="49">
        <v>20131646</v>
      </c>
      <c r="M78" s="49">
        <v>94071</v>
      </c>
      <c r="N78" s="49">
        <v>15681670</v>
      </c>
      <c r="O78" s="49">
        <v>204435</v>
      </c>
      <c r="P78" s="49">
        <v>2337159</v>
      </c>
    </row>
    <row r="79" spans="1:16" x14ac:dyDescent="0.35">
      <c r="A79" s="47" t="s">
        <v>657</v>
      </c>
      <c r="B79" s="49">
        <v>116234712</v>
      </c>
      <c r="C79" s="49">
        <v>8968652</v>
      </c>
      <c r="D79" s="49">
        <v>22209496</v>
      </c>
      <c r="E79" s="49">
        <v>4253710</v>
      </c>
      <c r="F79" s="49">
        <v>38847191</v>
      </c>
      <c r="G79" s="49">
        <v>97219488</v>
      </c>
      <c r="H79" s="49">
        <v>3264224</v>
      </c>
      <c r="I79" s="49">
        <v>22159459</v>
      </c>
      <c r="J79" s="49">
        <v>290317</v>
      </c>
      <c r="K79" s="49">
        <v>38681035</v>
      </c>
      <c r="L79" s="49">
        <v>9554113</v>
      </c>
      <c r="M79" s="49">
        <v>140364</v>
      </c>
      <c r="N79" s="49">
        <v>6326551</v>
      </c>
      <c r="O79" s="49">
        <v>12486</v>
      </c>
      <c r="P79" s="49">
        <v>1663286</v>
      </c>
    </row>
    <row r="80" spans="1:16" x14ac:dyDescent="0.35">
      <c r="A80" s="47" t="s">
        <v>656</v>
      </c>
      <c r="B80" s="49">
        <v>53272136</v>
      </c>
      <c r="C80" s="49">
        <v>24336605</v>
      </c>
      <c r="D80" s="49">
        <v>1288844</v>
      </c>
      <c r="E80" s="49">
        <v>247438</v>
      </c>
      <c r="F80" s="49">
        <v>24972667</v>
      </c>
      <c r="G80" s="49">
        <v>1288844</v>
      </c>
      <c r="H80">
        <v>0</v>
      </c>
      <c r="I80" s="49">
        <v>1288844</v>
      </c>
      <c r="J80">
        <v>0</v>
      </c>
      <c r="K80">
        <v>0</v>
      </c>
      <c r="L80" s="49">
        <v>322218</v>
      </c>
      <c r="M80">
        <v>0</v>
      </c>
      <c r="N80" s="49">
        <v>322218</v>
      </c>
      <c r="O80">
        <v>0</v>
      </c>
      <c r="P80">
        <v>0</v>
      </c>
    </row>
    <row r="81" spans="1:16" x14ac:dyDescent="0.35">
      <c r="A81" s="47" t="s">
        <v>655</v>
      </c>
      <c r="B81" s="49">
        <v>971375000</v>
      </c>
      <c r="C81" s="49">
        <v>55293363</v>
      </c>
      <c r="D81" s="49">
        <v>6223338</v>
      </c>
      <c r="E81" s="49">
        <v>9484226</v>
      </c>
      <c r="F81" s="49">
        <v>660495515</v>
      </c>
      <c r="G81" s="49">
        <v>5781555</v>
      </c>
      <c r="H81">
        <v>0</v>
      </c>
      <c r="I81" s="49">
        <v>5781555</v>
      </c>
      <c r="J81">
        <v>0</v>
      </c>
      <c r="K81">
        <v>0</v>
      </c>
      <c r="L81" s="49">
        <v>1444793</v>
      </c>
      <c r="M81">
        <v>0</v>
      </c>
      <c r="N81" s="49">
        <v>1444793</v>
      </c>
      <c r="O81">
        <v>0</v>
      </c>
      <c r="P81">
        <v>0</v>
      </c>
    </row>
    <row r="82" spans="1:16" x14ac:dyDescent="0.35">
      <c r="A82" s="47" t="s">
        <v>654</v>
      </c>
      <c r="B82" s="49">
        <v>750932755</v>
      </c>
      <c r="C82" s="49">
        <v>335515789</v>
      </c>
      <c r="D82" s="49">
        <v>106346098</v>
      </c>
      <c r="E82" s="49">
        <v>141176979</v>
      </c>
      <c r="F82" s="49">
        <v>90388119</v>
      </c>
      <c r="G82" s="49">
        <v>106375395</v>
      </c>
      <c r="H82">
        <v>0</v>
      </c>
      <c r="I82" s="49">
        <v>106342744</v>
      </c>
      <c r="J82">
        <v>0</v>
      </c>
      <c r="K82">
        <v>0</v>
      </c>
      <c r="L82" s="49">
        <v>26376670</v>
      </c>
      <c r="M82">
        <v>0</v>
      </c>
      <c r="N82" s="49">
        <v>26376670</v>
      </c>
      <c r="O82">
        <v>0</v>
      </c>
      <c r="P82">
        <v>0</v>
      </c>
    </row>
    <row r="83" spans="1:16" x14ac:dyDescent="0.35">
      <c r="A83" s="47" t="s">
        <v>653</v>
      </c>
      <c r="B83" s="49">
        <v>549461289</v>
      </c>
      <c r="C83" s="49">
        <v>25465254</v>
      </c>
      <c r="D83" s="49">
        <v>205743470</v>
      </c>
      <c r="E83" s="49">
        <v>6065327</v>
      </c>
      <c r="F83" s="49">
        <v>158817526</v>
      </c>
      <c r="G83" s="49">
        <v>139222152</v>
      </c>
      <c r="H83">
        <v>0</v>
      </c>
      <c r="I83" s="49">
        <v>139222152</v>
      </c>
      <c r="J83">
        <v>0</v>
      </c>
      <c r="K83">
        <v>0</v>
      </c>
      <c r="L83" s="49">
        <v>34407724</v>
      </c>
      <c r="M83">
        <v>0</v>
      </c>
      <c r="N83" s="49">
        <v>34407724</v>
      </c>
      <c r="O83">
        <v>0</v>
      </c>
      <c r="P83">
        <v>0</v>
      </c>
    </row>
    <row r="84" spans="1:16" x14ac:dyDescent="0.35">
      <c r="A84" s="47" t="s">
        <v>652</v>
      </c>
      <c r="B84" s="49">
        <v>761116628</v>
      </c>
      <c r="C84" s="49">
        <v>391516667</v>
      </c>
      <c r="D84" s="49">
        <v>17469858</v>
      </c>
      <c r="E84" s="49">
        <v>81142868</v>
      </c>
      <c r="F84" s="49">
        <v>87804221</v>
      </c>
      <c r="G84" s="49">
        <v>17223781</v>
      </c>
      <c r="H84">
        <v>0</v>
      </c>
      <c r="I84" s="49">
        <v>17223781</v>
      </c>
      <c r="J84">
        <v>0</v>
      </c>
      <c r="K84">
        <v>0</v>
      </c>
      <c r="L84" s="49">
        <v>4287002</v>
      </c>
      <c r="M84">
        <v>0</v>
      </c>
      <c r="N84" s="49">
        <v>4287002</v>
      </c>
      <c r="O84">
        <v>0</v>
      </c>
      <c r="P84">
        <v>0</v>
      </c>
    </row>
    <row r="85" spans="1:16" x14ac:dyDescent="0.35">
      <c r="A85" s="47" t="s">
        <v>651</v>
      </c>
      <c r="B85" s="49">
        <v>920013501</v>
      </c>
      <c r="C85" s="49">
        <v>145569965</v>
      </c>
      <c r="D85" s="49">
        <v>39298325</v>
      </c>
      <c r="E85" s="49">
        <v>199987371</v>
      </c>
      <c r="F85" s="49">
        <v>129783150</v>
      </c>
      <c r="G85" s="49">
        <v>38450057</v>
      </c>
      <c r="H85">
        <v>0</v>
      </c>
      <c r="I85" s="49">
        <v>38450057</v>
      </c>
      <c r="J85">
        <v>0</v>
      </c>
      <c r="K85">
        <v>0</v>
      </c>
      <c r="L85" s="49">
        <v>9594523</v>
      </c>
      <c r="M85">
        <v>0</v>
      </c>
      <c r="N85" s="49">
        <v>9594523</v>
      </c>
      <c r="O85">
        <v>0</v>
      </c>
      <c r="P85">
        <v>0</v>
      </c>
    </row>
    <row r="86" spans="1:16" x14ac:dyDescent="0.35">
      <c r="A86" s="47" t="s">
        <v>650</v>
      </c>
      <c r="B86" s="49">
        <v>77165197</v>
      </c>
      <c r="C86" s="49">
        <v>12283501</v>
      </c>
      <c r="D86" s="49">
        <v>2487378</v>
      </c>
      <c r="E86" s="49">
        <v>19667917</v>
      </c>
      <c r="F86" s="49">
        <v>5817628</v>
      </c>
      <c r="G86" s="49">
        <v>2495055</v>
      </c>
      <c r="H86">
        <v>0</v>
      </c>
      <c r="I86" s="49">
        <v>2495055</v>
      </c>
      <c r="J86">
        <v>0</v>
      </c>
      <c r="K86">
        <v>0</v>
      </c>
      <c r="L86" s="49">
        <v>620783</v>
      </c>
      <c r="M86">
        <v>0</v>
      </c>
      <c r="N86" s="49">
        <v>620783</v>
      </c>
      <c r="O86">
        <v>0</v>
      </c>
      <c r="P86">
        <v>0</v>
      </c>
    </row>
    <row r="87" spans="1:16" x14ac:dyDescent="0.35">
      <c r="A87" s="47" t="s">
        <v>649</v>
      </c>
      <c r="B87" s="49">
        <v>113196837</v>
      </c>
      <c r="C87" s="49">
        <v>19494300</v>
      </c>
      <c r="D87" s="49">
        <v>13370840</v>
      </c>
      <c r="E87" s="49">
        <v>15084314</v>
      </c>
      <c r="F87" s="49">
        <v>14914458</v>
      </c>
      <c r="G87" s="49">
        <v>13370840</v>
      </c>
      <c r="H87">
        <v>0</v>
      </c>
      <c r="I87" s="49">
        <v>13370840</v>
      </c>
      <c r="J87">
        <v>0</v>
      </c>
      <c r="K87">
        <v>0</v>
      </c>
      <c r="L87" s="49">
        <v>3337034</v>
      </c>
      <c r="M87">
        <v>0</v>
      </c>
      <c r="N87" s="49">
        <v>3337034</v>
      </c>
      <c r="O87">
        <v>0</v>
      </c>
      <c r="P87">
        <v>0</v>
      </c>
    </row>
    <row r="88" spans="1:16" x14ac:dyDescent="0.35">
      <c r="A88" s="47" t="s">
        <v>648</v>
      </c>
      <c r="B88" s="49">
        <v>78385540</v>
      </c>
      <c r="C88" s="49">
        <v>13054668</v>
      </c>
      <c r="D88" s="49">
        <v>9924322</v>
      </c>
      <c r="E88" s="49">
        <v>9089845</v>
      </c>
      <c r="F88" s="49">
        <v>14104159</v>
      </c>
      <c r="G88" s="49">
        <v>9918878</v>
      </c>
      <c r="H88">
        <v>0</v>
      </c>
      <c r="I88" s="49">
        <v>9918878</v>
      </c>
      <c r="J88">
        <v>0</v>
      </c>
      <c r="K88">
        <v>0</v>
      </c>
      <c r="L88" s="49">
        <v>2435811</v>
      </c>
      <c r="M88">
        <v>0</v>
      </c>
      <c r="N88" s="49">
        <v>2435811</v>
      </c>
      <c r="O88">
        <v>0</v>
      </c>
      <c r="P88">
        <v>0</v>
      </c>
    </row>
    <row r="89" spans="1:16" x14ac:dyDescent="0.35">
      <c r="A89" s="47" t="s">
        <v>647</v>
      </c>
      <c r="B89" s="49">
        <v>4556751525</v>
      </c>
      <c r="C89" s="49">
        <v>557980095</v>
      </c>
      <c r="D89" s="49">
        <v>449866339</v>
      </c>
      <c r="E89" s="49">
        <v>1168718095</v>
      </c>
      <c r="F89" s="49">
        <v>897592886</v>
      </c>
      <c r="G89" s="49">
        <v>461510997</v>
      </c>
      <c r="H89">
        <v>0</v>
      </c>
      <c r="I89" s="49">
        <v>452790344</v>
      </c>
      <c r="J89">
        <v>0</v>
      </c>
      <c r="K89" s="49">
        <v>4309</v>
      </c>
      <c r="L89" s="49">
        <v>112233977</v>
      </c>
      <c r="M89">
        <v>0</v>
      </c>
      <c r="N89" s="49">
        <v>112233977</v>
      </c>
      <c r="O89">
        <v>0</v>
      </c>
      <c r="P89">
        <v>0</v>
      </c>
    </row>
    <row r="90" spans="1:16" x14ac:dyDescent="0.35">
      <c r="A90" s="47" t="s">
        <v>646</v>
      </c>
      <c r="B90" s="49">
        <v>694839087</v>
      </c>
      <c r="C90" s="49">
        <v>180603009</v>
      </c>
      <c r="D90" s="49">
        <v>40971482</v>
      </c>
      <c r="E90" s="49">
        <v>96953776</v>
      </c>
      <c r="F90" s="49">
        <v>123439514</v>
      </c>
      <c r="G90" s="49">
        <v>40980549</v>
      </c>
      <c r="H90">
        <v>0</v>
      </c>
      <c r="I90" s="49">
        <v>40980549</v>
      </c>
      <c r="J90">
        <v>0</v>
      </c>
      <c r="K90">
        <v>0</v>
      </c>
      <c r="L90" s="49">
        <v>8333700</v>
      </c>
      <c r="M90">
        <v>0</v>
      </c>
      <c r="N90" s="49">
        <v>8333700</v>
      </c>
      <c r="O90">
        <v>0</v>
      </c>
      <c r="P90">
        <v>0</v>
      </c>
    </row>
    <row r="91" spans="1:16" x14ac:dyDescent="0.35">
      <c r="A91" s="47" t="s">
        <v>645</v>
      </c>
      <c r="B91" s="49">
        <v>118655270</v>
      </c>
      <c r="C91" s="49">
        <v>37607140</v>
      </c>
      <c r="D91" s="49">
        <v>11699439</v>
      </c>
      <c r="E91" s="49">
        <v>15249776</v>
      </c>
      <c r="F91" s="49">
        <v>26668359</v>
      </c>
      <c r="G91" s="49">
        <v>11587341</v>
      </c>
      <c r="H91">
        <v>0</v>
      </c>
      <c r="I91" s="49">
        <v>11587341</v>
      </c>
      <c r="J91">
        <v>0</v>
      </c>
      <c r="K91">
        <v>0</v>
      </c>
      <c r="L91" s="49">
        <v>2816748</v>
      </c>
      <c r="M91">
        <v>0</v>
      </c>
      <c r="N91" s="49">
        <v>2816748</v>
      </c>
      <c r="O91">
        <v>0</v>
      </c>
      <c r="P91">
        <v>0</v>
      </c>
    </row>
    <row r="92" spans="1:16" x14ac:dyDescent="0.35">
      <c r="A92" s="47" t="s">
        <v>644</v>
      </c>
      <c r="B92" s="49">
        <v>108866715</v>
      </c>
      <c r="C92" s="49">
        <v>8317766</v>
      </c>
      <c r="D92" s="49">
        <v>30780326</v>
      </c>
      <c r="E92" s="49">
        <v>46610245</v>
      </c>
      <c r="F92" s="49">
        <v>8988351</v>
      </c>
      <c r="G92" s="49">
        <v>30780326</v>
      </c>
      <c r="H92">
        <v>0</v>
      </c>
      <c r="I92" s="49">
        <v>30780326</v>
      </c>
      <c r="J92">
        <v>0</v>
      </c>
      <c r="K92">
        <v>0</v>
      </c>
      <c r="L92" s="49">
        <v>7144732</v>
      </c>
      <c r="M92">
        <v>0</v>
      </c>
      <c r="N92" s="49">
        <v>7144732</v>
      </c>
      <c r="O92">
        <v>0</v>
      </c>
      <c r="P92">
        <v>0</v>
      </c>
    </row>
    <row r="93" spans="1:16" x14ac:dyDescent="0.35">
      <c r="A93" s="47" t="s">
        <v>643</v>
      </c>
      <c r="B93" s="49">
        <v>202811533</v>
      </c>
      <c r="C93" s="49">
        <v>4244345</v>
      </c>
      <c r="D93" s="49">
        <v>48105248</v>
      </c>
      <c r="E93" s="49">
        <v>46180896</v>
      </c>
      <c r="F93" s="49">
        <v>61763538</v>
      </c>
      <c r="G93" s="49">
        <v>48364167</v>
      </c>
      <c r="H93">
        <v>0</v>
      </c>
      <c r="I93" s="49">
        <v>48364167</v>
      </c>
      <c r="J93">
        <v>0</v>
      </c>
      <c r="K93">
        <v>0</v>
      </c>
      <c r="L93" s="49">
        <v>11958104</v>
      </c>
      <c r="M93">
        <v>0</v>
      </c>
      <c r="N93" s="49">
        <v>11958104</v>
      </c>
      <c r="O93">
        <v>0</v>
      </c>
      <c r="P93">
        <v>0</v>
      </c>
    </row>
    <row r="94" spans="1:16" x14ac:dyDescent="0.35">
      <c r="A94" s="47" t="s">
        <v>642</v>
      </c>
      <c r="B94" s="49">
        <v>526609364</v>
      </c>
      <c r="C94" s="49">
        <v>35651644</v>
      </c>
      <c r="D94" s="49">
        <v>95624895</v>
      </c>
      <c r="E94" s="49">
        <v>108679845</v>
      </c>
      <c r="F94" s="49">
        <v>55391959</v>
      </c>
      <c r="G94" s="49">
        <v>92764779</v>
      </c>
      <c r="H94">
        <v>0</v>
      </c>
      <c r="I94" s="49">
        <v>92764779</v>
      </c>
      <c r="J94">
        <v>0</v>
      </c>
      <c r="K94">
        <v>0</v>
      </c>
      <c r="L94" s="49">
        <v>15813397</v>
      </c>
      <c r="M94">
        <v>0</v>
      </c>
      <c r="N94" s="49">
        <v>15813397</v>
      </c>
      <c r="O94">
        <v>0</v>
      </c>
      <c r="P94">
        <v>0</v>
      </c>
    </row>
    <row r="95" spans="1:16" x14ac:dyDescent="0.35">
      <c r="A95" s="47" t="s">
        <v>641</v>
      </c>
      <c r="B95" s="49">
        <v>969756065</v>
      </c>
      <c r="C95" s="49">
        <v>47487098</v>
      </c>
      <c r="D95" s="49">
        <v>151550643</v>
      </c>
      <c r="E95" s="49">
        <v>62820912</v>
      </c>
      <c r="F95" s="49">
        <v>199678490</v>
      </c>
      <c r="G95" s="49">
        <v>151443990</v>
      </c>
      <c r="H95">
        <v>0</v>
      </c>
      <c r="I95" s="49">
        <v>151440685</v>
      </c>
      <c r="J95">
        <v>0</v>
      </c>
      <c r="K95">
        <v>0</v>
      </c>
      <c r="L95" s="49">
        <v>36841788</v>
      </c>
      <c r="M95">
        <v>0</v>
      </c>
      <c r="N95" s="49">
        <v>36841788</v>
      </c>
      <c r="O95">
        <v>0</v>
      </c>
      <c r="P95">
        <v>0</v>
      </c>
    </row>
    <row r="96" spans="1:16" x14ac:dyDescent="0.35">
      <c r="A96" s="47" t="s">
        <v>640</v>
      </c>
      <c r="B96" s="49">
        <v>19564677</v>
      </c>
      <c r="C96" s="49">
        <v>810509</v>
      </c>
      <c r="D96" s="49">
        <v>4388613</v>
      </c>
      <c r="E96" s="49">
        <v>1482643</v>
      </c>
      <c r="F96" s="49">
        <v>3160763</v>
      </c>
      <c r="G96" s="49">
        <v>3798770</v>
      </c>
      <c r="H96">
        <v>0</v>
      </c>
      <c r="I96" s="49">
        <v>3798770</v>
      </c>
      <c r="J96">
        <v>0</v>
      </c>
      <c r="K96">
        <v>0</v>
      </c>
      <c r="L96" s="49">
        <v>943987</v>
      </c>
      <c r="M96">
        <v>0</v>
      </c>
      <c r="N96" s="49">
        <v>943987</v>
      </c>
      <c r="O96">
        <v>0</v>
      </c>
      <c r="P96">
        <v>0</v>
      </c>
    </row>
    <row r="97" spans="1:16" x14ac:dyDescent="0.35">
      <c r="A97" s="47" t="s">
        <v>639</v>
      </c>
      <c r="B97" s="49">
        <v>16944086</v>
      </c>
      <c r="C97" s="49">
        <v>932393</v>
      </c>
      <c r="D97" s="49">
        <v>2904836</v>
      </c>
      <c r="E97" s="49">
        <v>12001505</v>
      </c>
      <c r="F97" s="49">
        <v>489118</v>
      </c>
      <c r="G97" s="49">
        <v>2904836</v>
      </c>
      <c r="H97">
        <v>0</v>
      </c>
      <c r="I97" s="49">
        <v>2904836</v>
      </c>
      <c r="J97">
        <v>0</v>
      </c>
      <c r="K97">
        <v>0</v>
      </c>
      <c r="L97" s="49">
        <v>725680</v>
      </c>
      <c r="M97">
        <v>0</v>
      </c>
      <c r="N97" s="49">
        <v>725680</v>
      </c>
      <c r="O97">
        <v>0</v>
      </c>
      <c r="P97">
        <v>0</v>
      </c>
    </row>
    <row r="98" spans="1:16" x14ac:dyDescent="0.35">
      <c r="A98" s="47" t="s">
        <v>638</v>
      </c>
      <c r="B98" s="49">
        <v>1576762</v>
      </c>
      <c r="C98" s="49">
        <v>12969</v>
      </c>
      <c r="D98" s="49">
        <v>275353</v>
      </c>
      <c r="E98" s="49">
        <v>35565</v>
      </c>
      <c r="F98" s="49">
        <v>1066198</v>
      </c>
      <c r="G98" s="49">
        <v>275353</v>
      </c>
      <c r="H98">
        <v>0</v>
      </c>
      <c r="I98" s="49">
        <v>275353</v>
      </c>
      <c r="J98">
        <v>0</v>
      </c>
      <c r="K98">
        <v>0</v>
      </c>
      <c r="L98" s="49">
        <v>67519</v>
      </c>
      <c r="M98">
        <v>0</v>
      </c>
      <c r="N98" s="49">
        <v>67519</v>
      </c>
      <c r="O98">
        <v>0</v>
      </c>
      <c r="P98">
        <v>0</v>
      </c>
    </row>
    <row r="99" spans="1:16" x14ac:dyDescent="0.35">
      <c r="A99" s="47" t="s">
        <v>637</v>
      </c>
      <c r="B99" s="49">
        <v>784374</v>
      </c>
      <c r="C99" s="50"/>
      <c r="D99" s="49">
        <v>189563</v>
      </c>
      <c r="E99" s="49">
        <v>36861</v>
      </c>
      <c r="F99" s="49">
        <v>114126</v>
      </c>
      <c r="G99" s="49">
        <v>189563</v>
      </c>
      <c r="H99" s="50"/>
      <c r="I99" s="49">
        <v>189563</v>
      </c>
      <c r="J99">
        <v>0</v>
      </c>
      <c r="K99">
        <v>0</v>
      </c>
      <c r="L99" s="49">
        <v>39452</v>
      </c>
      <c r="M99" s="50"/>
      <c r="N99" s="49">
        <v>39452</v>
      </c>
      <c r="O99">
        <v>0</v>
      </c>
      <c r="P99">
        <v>0</v>
      </c>
    </row>
    <row r="100" spans="1:16" x14ac:dyDescent="0.35">
      <c r="A100" s="47" t="s">
        <v>636</v>
      </c>
      <c r="B100" s="49">
        <v>129258</v>
      </c>
      <c r="C100" s="50"/>
      <c r="D100" s="49">
        <v>2769</v>
      </c>
      <c r="E100" s="50"/>
      <c r="F100" s="49">
        <v>126489</v>
      </c>
      <c r="G100" s="49">
        <v>2769</v>
      </c>
      <c r="H100" s="50"/>
      <c r="I100" s="49">
        <v>2769</v>
      </c>
      <c r="J100" s="50"/>
      <c r="K100">
        <v>0</v>
      </c>
      <c r="L100" s="49">
        <v>692</v>
      </c>
      <c r="M100" s="50"/>
      <c r="N100" s="49">
        <v>692</v>
      </c>
      <c r="O100" s="50"/>
      <c r="P100">
        <v>0</v>
      </c>
    </row>
    <row r="101" spans="1:16" x14ac:dyDescent="0.35">
      <c r="A101" s="47" t="s">
        <v>635</v>
      </c>
      <c r="B101" s="49">
        <v>612670</v>
      </c>
      <c r="C101" s="49">
        <v>259264</v>
      </c>
      <c r="D101" s="49">
        <v>82398</v>
      </c>
      <c r="E101" s="49">
        <v>15340</v>
      </c>
      <c r="F101" s="49">
        <v>202343</v>
      </c>
      <c r="G101" s="49">
        <v>82398</v>
      </c>
      <c r="H101">
        <v>0</v>
      </c>
      <c r="I101" s="49">
        <v>82398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</row>
    <row r="102" spans="1:16" x14ac:dyDescent="0.35">
      <c r="A102" s="47" t="s">
        <v>634</v>
      </c>
      <c r="B102" s="49">
        <v>9944887</v>
      </c>
      <c r="C102" s="49">
        <v>375239</v>
      </c>
      <c r="D102" s="49">
        <v>391752</v>
      </c>
      <c r="E102" s="49">
        <v>11169</v>
      </c>
      <c r="F102" s="49">
        <v>7828245</v>
      </c>
      <c r="G102" s="49">
        <v>391752</v>
      </c>
      <c r="H102">
        <v>0</v>
      </c>
      <c r="I102" s="49">
        <v>391752</v>
      </c>
      <c r="J102">
        <v>0</v>
      </c>
      <c r="K102">
        <v>0</v>
      </c>
      <c r="L102" s="49">
        <v>65740</v>
      </c>
      <c r="M102">
        <v>0</v>
      </c>
      <c r="N102" s="49">
        <v>65740</v>
      </c>
      <c r="O102">
        <v>0</v>
      </c>
      <c r="P102">
        <v>0</v>
      </c>
    </row>
    <row r="103" spans="1:16" x14ac:dyDescent="0.35">
      <c r="A103" s="47" t="s">
        <v>633</v>
      </c>
      <c r="B103" s="49">
        <v>31130955</v>
      </c>
      <c r="C103" s="49">
        <v>78942</v>
      </c>
      <c r="D103" s="49">
        <v>25193436</v>
      </c>
      <c r="E103" s="49">
        <v>39054</v>
      </c>
      <c r="F103" s="49">
        <v>2942530</v>
      </c>
      <c r="G103" s="49">
        <v>25144041</v>
      </c>
      <c r="H103">
        <v>0</v>
      </c>
      <c r="I103" s="49">
        <v>25144041</v>
      </c>
      <c r="J103">
        <v>0</v>
      </c>
      <c r="K103">
        <v>0</v>
      </c>
      <c r="L103" s="49">
        <v>5954221</v>
      </c>
      <c r="M103">
        <v>0</v>
      </c>
      <c r="N103" s="49">
        <v>5954221</v>
      </c>
      <c r="O103">
        <v>0</v>
      </c>
      <c r="P103">
        <v>0</v>
      </c>
    </row>
    <row r="104" spans="1:16" x14ac:dyDescent="0.35">
      <c r="A104" s="47" t="s">
        <v>632</v>
      </c>
      <c r="B104" s="49">
        <v>10352902</v>
      </c>
      <c r="C104" s="50"/>
      <c r="D104" s="49">
        <v>5688403</v>
      </c>
      <c r="E104" s="49">
        <v>609988</v>
      </c>
      <c r="F104" s="49">
        <v>1515184</v>
      </c>
      <c r="G104" s="49">
        <v>5652016</v>
      </c>
      <c r="H104" s="50"/>
      <c r="I104" s="49">
        <v>5652016</v>
      </c>
      <c r="J104">
        <v>0</v>
      </c>
      <c r="K104">
        <v>0</v>
      </c>
      <c r="L104" s="49">
        <v>1377191</v>
      </c>
      <c r="M104" s="50"/>
      <c r="N104" s="49">
        <v>1377191</v>
      </c>
      <c r="O104">
        <v>0</v>
      </c>
      <c r="P104">
        <v>0</v>
      </c>
    </row>
    <row r="105" spans="1:16" x14ac:dyDescent="0.35">
      <c r="A105" s="47" t="s">
        <v>631</v>
      </c>
      <c r="B105" s="49">
        <v>1695738</v>
      </c>
      <c r="C105" s="49">
        <v>2580</v>
      </c>
      <c r="D105" s="49">
        <v>779795</v>
      </c>
      <c r="E105" s="50"/>
      <c r="F105" s="49">
        <v>396817</v>
      </c>
      <c r="G105" s="49">
        <v>779795</v>
      </c>
      <c r="H105">
        <v>0</v>
      </c>
      <c r="I105" s="49">
        <v>779795</v>
      </c>
      <c r="J105" s="50"/>
      <c r="K105">
        <v>0</v>
      </c>
      <c r="L105" s="49">
        <v>194952</v>
      </c>
      <c r="M105">
        <v>0</v>
      </c>
      <c r="N105" s="49">
        <v>194952</v>
      </c>
      <c r="O105" s="50"/>
      <c r="P105">
        <v>0</v>
      </c>
    </row>
    <row r="106" spans="1:16" x14ac:dyDescent="0.35">
      <c r="A106" s="47" t="s">
        <v>630</v>
      </c>
      <c r="B106" s="49">
        <v>1024238</v>
      </c>
      <c r="C106" s="49">
        <v>234607</v>
      </c>
      <c r="D106" s="49">
        <v>497735</v>
      </c>
      <c r="E106" s="50"/>
      <c r="F106" s="49">
        <v>89368</v>
      </c>
      <c r="G106" s="49">
        <v>497735</v>
      </c>
      <c r="H106">
        <v>0</v>
      </c>
      <c r="I106" s="49">
        <v>497735</v>
      </c>
      <c r="J106" s="50"/>
      <c r="K106">
        <v>0</v>
      </c>
      <c r="L106" s="49">
        <v>107902</v>
      </c>
      <c r="M106">
        <v>0</v>
      </c>
      <c r="N106" s="49">
        <v>107902</v>
      </c>
      <c r="O106" s="50"/>
      <c r="P106">
        <v>0</v>
      </c>
    </row>
    <row r="107" spans="1:16" x14ac:dyDescent="0.35">
      <c r="A107" s="47" t="s">
        <v>629</v>
      </c>
      <c r="B107" s="49">
        <v>33697036</v>
      </c>
      <c r="C107" s="49">
        <v>62896</v>
      </c>
      <c r="D107" s="49">
        <v>11891217</v>
      </c>
      <c r="E107" s="49">
        <v>2392654</v>
      </c>
      <c r="F107" s="49">
        <v>3228094</v>
      </c>
      <c r="G107" s="49">
        <v>11920866</v>
      </c>
      <c r="H107">
        <v>0</v>
      </c>
      <c r="I107" s="49">
        <v>11920866</v>
      </c>
      <c r="J107">
        <v>0</v>
      </c>
      <c r="K107">
        <v>0</v>
      </c>
      <c r="L107" s="49">
        <v>2837505</v>
      </c>
      <c r="M107">
        <v>0</v>
      </c>
      <c r="N107" s="49">
        <v>2837505</v>
      </c>
      <c r="O107">
        <v>0</v>
      </c>
      <c r="P107">
        <v>0</v>
      </c>
    </row>
    <row r="108" spans="1:16" x14ac:dyDescent="0.35">
      <c r="A108" s="47" t="s">
        <v>628</v>
      </c>
      <c r="B108" s="49">
        <v>20704527</v>
      </c>
      <c r="C108" s="49">
        <v>1203622</v>
      </c>
      <c r="D108" s="49">
        <v>10043460</v>
      </c>
      <c r="E108" s="49">
        <v>4741043</v>
      </c>
      <c r="F108" s="49">
        <v>2952932</v>
      </c>
      <c r="G108" s="49">
        <v>10038602</v>
      </c>
      <c r="H108">
        <v>0</v>
      </c>
      <c r="I108" s="49">
        <v>10038602</v>
      </c>
      <c r="J108">
        <v>0</v>
      </c>
      <c r="K108">
        <v>0</v>
      </c>
      <c r="L108" s="49">
        <v>2453783</v>
      </c>
      <c r="M108">
        <v>0</v>
      </c>
      <c r="N108" s="49">
        <v>2453783</v>
      </c>
      <c r="O108">
        <v>0</v>
      </c>
      <c r="P108">
        <v>0</v>
      </c>
    </row>
    <row r="109" spans="1:16" x14ac:dyDescent="0.35">
      <c r="A109" s="47" t="s">
        <v>627</v>
      </c>
      <c r="B109" s="49">
        <v>16360017</v>
      </c>
      <c r="C109" s="49">
        <v>5041347</v>
      </c>
      <c r="D109" s="49">
        <v>5286937</v>
      </c>
      <c r="E109" s="49">
        <v>862554</v>
      </c>
      <c r="F109" s="49">
        <v>1814041</v>
      </c>
      <c r="G109" s="49">
        <v>5228583</v>
      </c>
      <c r="H109">
        <v>0</v>
      </c>
      <c r="I109" s="49">
        <v>5228583</v>
      </c>
      <c r="J109">
        <v>0</v>
      </c>
      <c r="K109">
        <v>0</v>
      </c>
      <c r="L109" s="49">
        <v>1227770</v>
      </c>
      <c r="M109">
        <v>0</v>
      </c>
      <c r="N109" s="49">
        <v>1227770</v>
      </c>
      <c r="O109">
        <v>0</v>
      </c>
      <c r="P109">
        <v>0</v>
      </c>
    </row>
    <row r="110" spans="1:16" x14ac:dyDescent="0.35">
      <c r="A110" s="47" t="s">
        <v>626</v>
      </c>
      <c r="B110" s="49">
        <v>88979963</v>
      </c>
      <c r="C110" s="49">
        <v>3858303</v>
      </c>
      <c r="D110" s="49">
        <v>37292050</v>
      </c>
      <c r="E110" s="49">
        <v>11832451</v>
      </c>
      <c r="F110" s="49">
        <v>6674780</v>
      </c>
      <c r="G110" s="49">
        <v>37292050</v>
      </c>
      <c r="H110">
        <v>0</v>
      </c>
      <c r="I110" s="49">
        <v>37292050</v>
      </c>
      <c r="J110">
        <v>0</v>
      </c>
      <c r="K110">
        <v>0</v>
      </c>
      <c r="L110" s="49">
        <v>9274615</v>
      </c>
      <c r="M110">
        <v>0</v>
      </c>
      <c r="N110" s="49">
        <v>9274615</v>
      </c>
      <c r="O110">
        <v>0</v>
      </c>
      <c r="P110">
        <v>0</v>
      </c>
    </row>
    <row r="111" spans="1:16" x14ac:dyDescent="0.35">
      <c r="A111" s="47" t="s">
        <v>625</v>
      </c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</row>
    <row r="112" spans="1:16" x14ac:dyDescent="0.35">
      <c r="A112" s="47" t="s">
        <v>624</v>
      </c>
      <c r="B112" s="49">
        <v>43250135</v>
      </c>
      <c r="C112" s="49">
        <v>2752522</v>
      </c>
      <c r="D112" s="49">
        <v>5887439</v>
      </c>
      <c r="E112" s="49">
        <v>23073280</v>
      </c>
      <c r="F112" s="49">
        <v>9035390</v>
      </c>
      <c r="G112" s="49">
        <v>5887439</v>
      </c>
      <c r="H112">
        <v>0</v>
      </c>
      <c r="I112" s="49">
        <v>5887439</v>
      </c>
      <c r="J112">
        <v>0</v>
      </c>
      <c r="K112">
        <v>0</v>
      </c>
      <c r="L112" s="49">
        <v>1472014</v>
      </c>
      <c r="M112">
        <v>0</v>
      </c>
      <c r="N112" s="49">
        <v>1472014</v>
      </c>
      <c r="O112">
        <v>0</v>
      </c>
      <c r="P112">
        <v>0</v>
      </c>
    </row>
    <row r="113" spans="1:16" x14ac:dyDescent="0.35">
      <c r="A113" s="47" t="s">
        <v>623</v>
      </c>
      <c r="B113" s="49">
        <v>117177660</v>
      </c>
      <c r="C113" s="49">
        <v>5110785</v>
      </c>
      <c r="D113" s="49">
        <v>19261367</v>
      </c>
      <c r="E113" s="49">
        <v>63418686</v>
      </c>
      <c r="F113" s="49">
        <v>4919186</v>
      </c>
      <c r="G113" s="49">
        <v>19238020</v>
      </c>
      <c r="H113">
        <v>0</v>
      </c>
      <c r="I113" s="49">
        <v>19238020</v>
      </c>
      <c r="J113">
        <v>0</v>
      </c>
      <c r="K113">
        <v>0</v>
      </c>
      <c r="L113" s="49">
        <v>4693361</v>
      </c>
      <c r="M113">
        <v>0</v>
      </c>
      <c r="N113" s="49">
        <v>4693361</v>
      </c>
      <c r="O113">
        <v>0</v>
      </c>
      <c r="P113">
        <v>0</v>
      </c>
    </row>
    <row r="114" spans="1:16" x14ac:dyDescent="0.35">
      <c r="A114" s="47" t="s">
        <v>622</v>
      </c>
      <c r="B114" s="49">
        <v>30957125</v>
      </c>
      <c r="C114" s="49">
        <v>7621797</v>
      </c>
      <c r="D114" s="49">
        <v>10437518</v>
      </c>
      <c r="E114" s="49">
        <v>5579609</v>
      </c>
      <c r="F114" s="49">
        <v>716715</v>
      </c>
      <c r="G114" s="49">
        <v>10437518</v>
      </c>
      <c r="H114">
        <v>0</v>
      </c>
      <c r="I114" s="49">
        <v>10437518</v>
      </c>
      <c r="J114">
        <v>0</v>
      </c>
      <c r="K114">
        <v>0</v>
      </c>
      <c r="L114" s="49">
        <v>2484435</v>
      </c>
      <c r="M114">
        <v>0</v>
      </c>
      <c r="N114" s="49">
        <v>2484435</v>
      </c>
      <c r="O114">
        <v>0</v>
      </c>
      <c r="P114">
        <v>0</v>
      </c>
    </row>
    <row r="115" spans="1:16" x14ac:dyDescent="0.35">
      <c r="A115" s="47" t="s">
        <v>621</v>
      </c>
      <c r="B115" s="49">
        <v>11093870</v>
      </c>
      <c r="C115" s="49">
        <v>3506478</v>
      </c>
      <c r="D115" s="49">
        <v>3795099</v>
      </c>
      <c r="E115" s="49">
        <v>1744517</v>
      </c>
      <c r="F115" s="49">
        <v>1104305</v>
      </c>
      <c r="G115" s="49">
        <v>3793074</v>
      </c>
      <c r="H115">
        <v>0</v>
      </c>
      <c r="I115" s="49">
        <v>3793074</v>
      </c>
      <c r="J115">
        <v>0</v>
      </c>
      <c r="K115">
        <v>0</v>
      </c>
      <c r="L115" s="49">
        <v>939505</v>
      </c>
      <c r="M115">
        <v>0</v>
      </c>
      <c r="N115" s="49">
        <v>939505</v>
      </c>
      <c r="O115">
        <v>0</v>
      </c>
      <c r="P115">
        <v>0</v>
      </c>
    </row>
    <row r="116" spans="1:16" x14ac:dyDescent="0.35">
      <c r="A116" s="47" t="s">
        <v>620</v>
      </c>
      <c r="B116" s="49">
        <v>20144863</v>
      </c>
      <c r="C116" s="49">
        <v>1413113</v>
      </c>
      <c r="D116" s="49">
        <v>5936878</v>
      </c>
      <c r="E116" s="49">
        <v>226366</v>
      </c>
      <c r="F116" s="49">
        <v>8225112</v>
      </c>
      <c r="G116" s="49">
        <v>5677680</v>
      </c>
      <c r="H116">
        <v>0</v>
      </c>
      <c r="I116" s="49">
        <v>5677680</v>
      </c>
      <c r="J116">
        <v>0</v>
      </c>
      <c r="K116">
        <v>0</v>
      </c>
      <c r="L116" s="49">
        <v>1416043</v>
      </c>
      <c r="M116">
        <v>0</v>
      </c>
      <c r="N116" s="49">
        <v>1416043</v>
      </c>
      <c r="O116">
        <v>0</v>
      </c>
      <c r="P116">
        <v>0</v>
      </c>
    </row>
    <row r="117" spans="1:16" x14ac:dyDescent="0.35">
      <c r="A117" s="47" t="s">
        <v>619</v>
      </c>
      <c r="B117" s="49">
        <v>57344775</v>
      </c>
      <c r="C117" s="49">
        <v>9588148</v>
      </c>
      <c r="D117" s="49">
        <v>12842020</v>
      </c>
      <c r="E117" s="49">
        <v>29591703</v>
      </c>
      <c r="F117" s="49">
        <v>1553624</v>
      </c>
      <c r="G117" s="49">
        <v>12842020</v>
      </c>
      <c r="H117">
        <v>0</v>
      </c>
      <c r="I117" s="49">
        <v>12842020</v>
      </c>
      <c r="J117">
        <v>0</v>
      </c>
      <c r="K117">
        <v>0</v>
      </c>
      <c r="L117" s="49">
        <v>2381572</v>
      </c>
      <c r="M117">
        <v>0</v>
      </c>
      <c r="N117" s="49">
        <v>2381572</v>
      </c>
      <c r="O117">
        <v>0</v>
      </c>
      <c r="P117">
        <v>0</v>
      </c>
    </row>
    <row r="118" spans="1:16" x14ac:dyDescent="0.35">
      <c r="A118" s="47" t="s">
        <v>618</v>
      </c>
      <c r="B118" s="49">
        <v>236706660</v>
      </c>
      <c r="C118" s="49">
        <v>2888222</v>
      </c>
      <c r="D118" s="49">
        <v>57474485</v>
      </c>
      <c r="E118" s="49">
        <v>20960850</v>
      </c>
      <c r="F118" s="49">
        <v>59491842</v>
      </c>
      <c r="G118" s="49">
        <v>57468969</v>
      </c>
      <c r="H118">
        <v>0</v>
      </c>
      <c r="I118" s="49">
        <v>57468969</v>
      </c>
      <c r="J118">
        <v>0</v>
      </c>
      <c r="K118">
        <v>0</v>
      </c>
      <c r="L118" s="49">
        <v>14187239</v>
      </c>
      <c r="M118">
        <v>0</v>
      </c>
      <c r="N118" s="49">
        <v>14187239</v>
      </c>
      <c r="O118">
        <v>0</v>
      </c>
      <c r="P118">
        <v>0</v>
      </c>
    </row>
    <row r="119" spans="1:16" x14ac:dyDescent="0.35">
      <c r="A119" s="47" t="s">
        <v>617</v>
      </c>
      <c r="B119" s="49">
        <v>120361502</v>
      </c>
      <c r="C119" s="49">
        <v>7440673</v>
      </c>
      <c r="D119" s="49">
        <v>27575980</v>
      </c>
      <c r="E119" s="49">
        <v>4620953</v>
      </c>
      <c r="F119" s="49">
        <v>47860333</v>
      </c>
      <c r="G119" s="49">
        <v>27641241</v>
      </c>
      <c r="H119">
        <v>0</v>
      </c>
      <c r="I119" s="49">
        <v>27641241</v>
      </c>
      <c r="J119">
        <v>0</v>
      </c>
      <c r="K119">
        <v>0</v>
      </c>
      <c r="L119" s="49">
        <v>6907311</v>
      </c>
      <c r="M119">
        <v>0</v>
      </c>
      <c r="N119" s="49">
        <v>6907311</v>
      </c>
      <c r="O119">
        <v>0</v>
      </c>
      <c r="P119">
        <v>0</v>
      </c>
    </row>
    <row r="120" spans="1:16" x14ac:dyDescent="0.35">
      <c r="A120" s="47" t="s">
        <v>616</v>
      </c>
      <c r="B120" s="49">
        <v>65294933</v>
      </c>
      <c r="C120" s="49">
        <v>2026554</v>
      </c>
      <c r="D120" s="49">
        <v>25058007</v>
      </c>
      <c r="E120" s="49">
        <v>290716</v>
      </c>
      <c r="F120" s="49">
        <v>8132615</v>
      </c>
      <c r="G120" s="49">
        <v>25052027</v>
      </c>
      <c r="H120">
        <v>0</v>
      </c>
      <c r="I120" s="49">
        <v>25052027</v>
      </c>
      <c r="J120">
        <v>0</v>
      </c>
      <c r="K120">
        <v>0</v>
      </c>
      <c r="L120" s="49">
        <v>6263278</v>
      </c>
      <c r="M120">
        <v>0</v>
      </c>
      <c r="N120" s="49">
        <v>6263278</v>
      </c>
      <c r="O120">
        <v>0</v>
      </c>
      <c r="P120">
        <v>0</v>
      </c>
    </row>
    <row r="121" spans="1:16" x14ac:dyDescent="0.35">
      <c r="A121" s="47" t="s">
        <v>615</v>
      </c>
      <c r="B121" s="49">
        <v>18518714</v>
      </c>
      <c r="C121" s="49">
        <v>99554</v>
      </c>
      <c r="D121" s="49">
        <v>14205460</v>
      </c>
      <c r="E121" s="49">
        <v>4502</v>
      </c>
      <c r="F121" s="49">
        <v>3796639</v>
      </c>
      <c r="G121" s="49">
        <v>14205460</v>
      </c>
      <c r="H121">
        <v>0</v>
      </c>
      <c r="I121" s="49">
        <v>14205460</v>
      </c>
      <c r="J121">
        <v>0</v>
      </c>
      <c r="K121">
        <v>0</v>
      </c>
      <c r="L121" s="49">
        <v>3516454</v>
      </c>
      <c r="M121">
        <v>0</v>
      </c>
      <c r="N121" s="49">
        <v>3516454</v>
      </c>
      <c r="O121">
        <v>0</v>
      </c>
      <c r="P121">
        <v>0</v>
      </c>
    </row>
    <row r="122" spans="1:16" x14ac:dyDescent="0.35">
      <c r="A122" s="47" t="s">
        <v>614</v>
      </c>
      <c r="B122" s="49">
        <v>21114530</v>
      </c>
      <c r="C122" s="49">
        <v>318804</v>
      </c>
      <c r="D122" s="49">
        <v>3288434</v>
      </c>
      <c r="E122" s="49">
        <v>45556</v>
      </c>
      <c r="F122" s="49">
        <v>15238427</v>
      </c>
      <c r="G122" s="49">
        <v>3288434</v>
      </c>
      <c r="H122">
        <v>0</v>
      </c>
      <c r="I122" s="49">
        <v>3288434</v>
      </c>
      <c r="J122">
        <v>0</v>
      </c>
      <c r="K122">
        <v>0</v>
      </c>
      <c r="L122" s="49">
        <v>811325</v>
      </c>
      <c r="M122">
        <v>0</v>
      </c>
      <c r="N122" s="49">
        <v>811325</v>
      </c>
      <c r="O122">
        <v>0</v>
      </c>
      <c r="P122">
        <v>0</v>
      </c>
    </row>
    <row r="123" spans="1:16" x14ac:dyDescent="0.35">
      <c r="A123" s="47" t="s">
        <v>613</v>
      </c>
      <c r="B123" s="49">
        <v>16267269</v>
      </c>
      <c r="C123" s="49">
        <v>667010</v>
      </c>
      <c r="D123" s="49">
        <v>5254813</v>
      </c>
      <c r="E123" s="49">
        <v>2089</v>
      </c>
      <c r="F123" s="49">
        <v>642756</v>
      </c>
      <c r="G123" s="49">
        <v>4915278</v>
      </c>
      <c r="H123">
        <v>0</v>
      </c>
      <c r="I123" s="49">
        <v>4915278</v>
      </c>
      <c r="J123">
        <v>0</v>
      </c>
      <c r="K123">
        <v>0</v>
      </c>
      <c r="L123" s="49">
        <v>1228849</v>
      </c>
      <c r="M123">
        <v>0</v>
      </c>
      <c r="N123" s="49">
        <v>1228849</v>
      </c>
      <c r="O123">
        <v>0</v>
      </c>
      <c r="P123">
        <v>0</v>
      </c>
    </row>
    <row r="124" spans="1:16" x14ac:dyDescent="0.35">
      <c r="A124" s="47" t="s">
        <v>612</v>
      </c>
      <c r="B124" s="49">
        <v>28387443</v>
      </c>
      <c r="C124" s="49">
        <v>5446201</v>
      </c>
      <c r="D124" s="49">
        <v>13638844</v>
      </c>
      <c r="E124" s="49">
        <v>581428</v>
      </c>
      <c r="F124" s="49">
        <v>7065301</v>
      </c>
      <c r="G124" s="49">
        <v>13617516</v>
      </c>
      <c r="H124">
        <v>0</v>
      </c>
      <c r="I124" s="49">
        <v>13617516</v>
      </c>
      <c r="J124">
        <v>0</v>
      </c>
      <c r="K124">
        <v>0</v>
      </c>
      <c r="L124" s="49">
        <v>3332976</v>
      </c>
      <c r="M124">
        <v>0</v>
      </c>
      <c r="N124" s="49">
        <v>3332976</v>
      </c>
      <c r="O124">
        <v>0</v>
      </c>
      <c r="P124">
        <v>0</v>
      </c>
    </row>
    <row r="125" spans="1:16" x14ac:dyDescent="0.35">
      <c r="A125" s="47" t="s">
        <v>611</v>
      </c>
      <c r="B125" s="49">
        <v>61692413</v>
      </c>
      <c r="C125" s="49">
        <v>1251590</v>
      </c>
      <c r="D125" s="49">
        <v>7763740</v>
      </c>
      <c r="E125" s="49">
        <v>59856</v>
      </c>
      <c r="F125" s="49">
        <v>39058104</v>
      </c>
      <c r="G125" s="49">
        <v>7763740</v>
      </c>
      <c r="H125">
        <v>0</v>
      </c>
      <c r="I125" s="49">
        <v>7763740</v>
      </c>
      <c r="J125">
        <v>0</v>
      </c>
      <c r="K125">
        <v>0</v>
      </c>
      <c r="L125" s="49">
        <v>1910557</v>
      </c>
      <c r="M125">
        <v>0</v>
      </c>
      <c r="N125" s="49">
        <v>1910557</v>
      </c>
      <c r="O125">
        <v>0</v>
      </c>
      <c r="P125">
        <v>0</v>
      </c>
    </row>
    <row r="126" spans="1:16" x14ac:dyDescent="0.35">
      <c r="A126" s="47" t="s">
        <v>610</v>
      </c>
      <c r="B126" s="49">
        <v>32067343</v>
      </c>
      <c r="C126" s="49">
        <v>458273</v>
      </c>
      <c r="D126" s="49">
        <v>29975960</v>
      </c>
      <c r="E126" s="49">
        <v>62509</v>
      </c>
      <c r="F126" s="49">
        <v>1003427</v>
      </c>
      <c r="G126" s="49">
        <v>29975960</v>
      </c>
      <c r="H126">
        <v>0</v>
      </c>
      <c r="I126" s="49">
        <v>29975960</v>
      </c>
      <c r="J126">
        <v>0</v>
      </c>
      <c r="K126">
        <v>0</v>
      </c>
      <c r="L126" s="49">
        <v>7426504</v>
      </c>
      <c r="M126">
        <v>0</v>
      </c>
      <c r="N126" s="49">
        <v>7426504</v>
      </c>
      <c r="O126">
        <v>0</v>
      </c>
      <c r="P126">
        <v>0</v>
      </c>
    </row>
    <row r="127" spans="1:16" x14ac:dyDescent="0.35">
      <c r="A127" s="47" t="s">
        <v>609</v>
      </c>
      <c r="B127" s="49">
        <v>16490166</v>
      </c>
      <c r="C127" s="49">
        <v>695421</v>
      </c>
      <c r="D127" s="49">
        <v>4648938</v>
      </c>
      <c r="E127" s="49">
        <v>71361</v>
      </c>
      <c r="F127" s="49">
        <v>9359028</v>
      </c>
      <c r="G127" s="49">
        <v>4622780</v>
      </c>
      <c r="H127">
        <v>0</v>
      </c>
      <c r="I127" s="49">
        <v>4622780</v>
      </c>
      <c r="J127">
        <v>0</v>
      </c>
      <c r="K127">
        <v>0</v>
      </c>
      <c r="L127" s="49">
        <v>1151511</v>
      </c>
      <c r="M127">
        <v>0</v>
      </c>
      <c r="N127" s="49">
        <v>1151511</v>
      </c>
      <c r="O127">
        <v>0</v>
      </c>
      <c r="P127">
        <v>0</v>
      </c>
    </row>
    <row r="128" spans="1:16" x14ac:dyDescent="0.35">
      <c r="A128" s="47" t="s">
        <v>608</v>
      </c>
      <c r="B128" s="49">
        <v>7158660</v>
      </c>
      <c r="C128" s="49">
        <v>10368</v>
      </c>
      <c r="D128" s="49">
        <v>5175053</v>
      </c>
      <c r="E128" s="49">
        <v>178877</v>
      </c>
      <c r="F128" s="49">
        <v>793163</v>
      </c>
      <c r="G128" s="49">
        <v>6775845</v>
      </c>
      <c r="H128">
        <v>0</v>
      </c>
      <c r="I128" s="49">
        <v>5175053</v>
      </c>
      <c r="J128" s="49">
        <v>14922</v>
      </c>
      <c r="K128" s="49">
        <v>793163</v>
      </c>
      <c r="L128" s="49">
        <v>1395395</v>
      </c>
      <c r="M128">
        <v>0</v>
      </c>
      <c r="N128" s="49">
        <v>1371387</v>
      </c>
      <c r="O128" s="49">
        <v>224</v>
      </c>
      <c r="P128" s="49">
        <v>11891</v>
      </c>
    </row>
    <row r="129" spans="1:16" x14ac:dyDescent="0.35">
      <c r="A129" s="47" t="s">
        <v>607</v>
      </c>
      <c r="B129" s="49">
        <v>7449185</v>
      </c>
      <c r="C129" s="49">
        <v>345536</v>
      </c>
      <c r="D129" s="49">
        <v>4470751</v>
      </c>
      <c r="E129" s="49">
        <v>130184</v>
      </c>
      <c r="F129" s="49">
        <v>1082303</v>
      </c>
      <c r="G129" s="49">
        <v>4470751</v>
      </c>
      <c r="H129">
        <v>0</v>
      </c>
      <c r="I129" s="49">
        <v>4470751</v>
      </c>
      <c r="J129">
        <v>0</v>
      </c>
      <c r="K129">
        <v>0</v>
      </c>
      <c r="L129" s="49">
        <v>1046830</v>
      </c>
      <c r="M129">
        <v>0</v>
      </c>
      <c r="N129" s="49">
        <v>1046830</v>
      </c>
      <c r="O129">
        <v>0</v>
      </c>
      <c r="P129">
        <v>0</v>
      </c>
    </row>
    <row r="130" spans="1:16" x14ac:dyDescent="0.35">
      <c r="A130" s="47" t="s">
        <v>606</v>
      </c>
      <c r="B130" s="49">
        <v>10492346</v>
      </c>
      <c r="C130" s="49">
        <v>139633</v>
      </c>
      <c r="D130" s="49">
        <v>4772225</v>
      </c>
      <c r="E130" s="49">
        <v>39609</v>
      </c>
      <c r="F130" s="49">
        <v>3377963</v>
      </c>
      <c r="G130" s="49">
        <v>9304659</v>
      </c>
      <c r="H130" s="49">
        <v>75190</v>
      </c>
      <c r="I130" s="49">
        <v>4667041</v>
      </c>
      <c r="J130" s="49">
        <v>11927</v>
      </c>
      <c r="K130" s="49">
        <v>3343965</v>
      </c>
      <c r="L130" s="49">
        <v>1529652</v>
      </c>
      <c r="M130" s="49">
        <v>2933</v>
      </c>
      <c r="N130" s="49">
        <v>1348775</v>
      </c>
      <c r="O130" s="49">
        <v>465</v>
      </c>
      <c r="P130" s="49">
        <v>130422</v>
      </c>
    </row>
    <row r="131" spans="1:16" x14ac:dyDescent="0.35">
      <c r="A131" s="47" t="s">
        <v>605</v>
      </c>
      <c r="B131" s="49">
        <v>56190963</v>
      </c>
      <c r="C131" s="49">
        <v>2325267</v>
      </c>
      <c r="D131" s="49">
        <v>13057223</v>
      </c>
      <c r="E131" s="49">
        <v>106440</v>
      </c>
      <c r="F131" s="49">
        <v>33459497</v>
      </c>
      <c r="G131" s="49">
        <v>53395410</v>
      </c>
      <c r="H131" s="49">
        <v>64305</v>
      </c>
      <c r="I131" s="49">
        <v>13052943</v>
      </c>
      <c r="J131" s="49">
        <v>90342</v>
      </c>
      <c r="K131" s="49">
        <v>33460001</v>
      </c>
      <c r="L131" s="49">
        <v>4807998</v>
      </c>
      <c r="M131" s="49">
        <v>1865</v>
      </c>
      <c r="N131" s="49">
        <v>3638076</v>
      </c>
      <c r="O131" s="49">
        <v>2619</v>
      </c>
      <c r="P131" s="49">
        <v>970329</v>
      </c>
    </row>
    <row r="132" spans="1:16" x14ac:dyDescent="0.35">
      <c r="A132" s="47" t="s">
        <v>604</v>
      </c>
      <c r="B132" s="49">
        <v>44551943</v>
      </c>
      <c r="C132" s="49">
        <v>1894746</v>
      </c>
      <c r="D132" s="49">
        <v>18129823</v>
      </c>
      <c r="E132" s="49">
        <v>140862</v>
      </c>
      <c r="F132" s="49">
        <v>1561834</v>
      </c>
      <c r="G132" s="49">
        <v>17935387</v>
      </c>
      <c r="H132">
        <v>0</v>
      </c>
      <c r="I132" s="49">
        <v>17935387</v>
      </c>
      <c r="J132">
        <v>0</v>
      </c>
      <c r="K132">
        <v>0</v>
      </c>
      <c r="L132" s="49">
        <v>4031629</v>
      </c>
      <c r="M132">
        <v>0</v>
      </c>
      <c r="N132" s="49">
        <v>4031629</v>
      </c>
      <c r="O132">
        <v>0</v>
      </c>
      <c r="P132">
        <v>0</v>
      </c>
    </row>
    <row r="133" spans="1:16" x14ac:dyDescent="0.35">
      <c r="A133" s="47" t="s">
        <v>603</v>
      </c>
      <c r="B133" s="49">
        <v>980839574</v>
      </c>
      <c r="C133" s="49">
        <v>62765991</v>
      </c>
      <c r="D133" s="49">
        <v>220410764</v>
      </c>
      <c r="E133" s="49">
        <v>70546591</v>
      </c>
      <c r="F133" s="49">
        <v>118454122</v>
      </c>
      <c r="G133" s="49">
        <v>375768312</v>
      </c>
      <c r="H133">
        <v>0</v>
      </c>
      <c r="I133" s="49">
        <v>220342407</v>
      </c>
      <c r="J133" s="49">
        <v>8634866</v>
      </c>
      <c r="K133">
        <v>0</v>
      </c>
      <c r="L133" s="49">
        <v>93975166</v>
      </c>
      <c r="M133">
        <v>0</v>
      </c>
      <c r="N133" s="49">
        <v>55473925</v>
      </c>
      <c r="O133" s="49">
        <v>2131888</v>
      </c>
      <c r="P133">
        <v>0</v>
      </c>
    </row>
    <row r="134" spans="1:16" x14ac:dyDescent="0.35">
      <c r="A134" s="47" t="s">
        <v>602</v>
      </c>
      <c r="B134" s="49">
        <v>17619175</v>
      </c>
      <c r="C134" s="49">
        <v>29173</v>
      </c>
      <c r="D134" s="49">
        <v>11636907</v>
      </c>
      <c r="E134" s="49">
        <v>119448</v>
      </c>
      <c r="F134" s="49">
        <v>366160</v>
      </c>
      <c r="G134" s="49">
        <v>17286668</v>
      </c>
      <c r="H134" s="49">
        <v>3969</v>
      </c>
      <c r="I134" s="49">
        <v>11696382</v>
      </c>
      <c r="J134" s="49">
        <v>76413</v>
      </c>
      <c r="K134" s="49">
        <v>346409</v>
      </c>
      <c r="L134" s="49">
        <v>5066343</v>
      </c>
      <c r="M134" s="49">
        <v>496</v>
      </c>
      <c r="N134" s="49">
        <v>4367473</v>
      </c>
      <c r="O134" s="49">
        <v>9553</v>
      </c>
      <c r="P134" s="49">
        <v>43306</v>
      </c>
    </row>
    <row r="135" spans="1:16" x14ac:dyDescent="0.35">
      <c r="A135" s="47" t="s">
        <v>601</v>
      </c>
      <c r="B135" s="49">
        <v>28857244</v>
      </c>
      <c r="C135" s="49">
        <v>1085010</v>
      </c>
      <c r="D135" s="49">
        <v>8087984</v>
      </c>
      <c r="E135" s="49">
        <v>140161</v>
      </c>
      <c r="F135" s="49">
        <v>1405413</v>
      </c>
      <c r="G135" s="49">
        <v>27550246</v>
      </c>
      <c r="H135" s="49">
        <v>30067</v>
      </c>
      <c r="I135" s="49">
        <v>8087984</v>
      </c>
      <c r="J135" s="49">
        <v>2925</v>
      </c>
      <c r="K135" s="49">
        <v>1405413</v>
      </c>
      <c r="L135" s="49">
        <v>5466995</v>
      </c>
      <c r="M135" s="49">
        <v>3760</v>
      </c>
      <c r="N135" s="49">
        <v>3033980</v>
      </c>
      <c r="O135" s="49">
        <v>366</v>
      </c>
      <c r="P135" s="49">
        <v>175688</v>
      </c>
    </row>
    <row r="136" spans="1:16" x14ac:dyDescent="0.35">
      <c r="A136" s="47" t="s">
        <v>600</v>
      </c>
      <c r="B136" s="49">
        <v>16433953</v>
      </c>
      <c r="C136" s="49">
        <v>22251</v>
      </c>
      <c r="D136" s="49">
        <v>10015194</v>
      </c>
      <c r="E136" s="49">
        <v>32890</v>
      </c>
      <c r="F136" s="49">
        <v>1300424</v>
      </c>
      <c r="G136" s="49">
        <v>13147785</v>
      </c>
      <c r="H136" s="49">
        <v>2041</v>
      </c>
      <c r="I136" s="49">
        <v>9953766</v>
      </c>
      <c r="J136" s="49">
        <v>8967</v>
      </c>
      <c r="K136" s="49">
        <v>855499</v>
      </c>
      <c r="L136" s="49">
        <v>3237767</v>
      </c>
      <c r="M136" s="49">
        <v>116</v>
      </c>
      <c r="N136" s="49">
        <v>3055700</v>
      </c>
      <c r="O136" s="49">
        <v>512</v>
      </c>
      <c r="P136" s="49">
        <v>48765</v>
      </c>
    </row>
    <row r="137" spans="1:16" x14ac:dyDescent="0.35">
      <c r="A137" s="47" t="s">
        <v>599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</row>
    <row r="138" spans="1:16" x14ac:dyDescent="0.35">
      <c r="A138" s="47" t="s">
        <v>598</v>
      </c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</row>
    <row r="139" spans="1:16" x14ac:dyDescent="0.35">
      <c r="A139" s="47" t="s">
        <v>597</v>
      </c>
      <c r="B139" s="49">
        <v>2852146249</v>
      </c>
      <c r="C139" s="49">
        <v>202567247</v>
      </c>
      <c r="D139" s="49">
        <v>519075368</v>
      </c>
      <c r="E139" s="49">
        <v>125848683</v>
      </c>
      <c r="F139" s="49">
        <v>448198604</v>
      </c>
      <c r="G139" s="49">
        <v>1301406387</v>
      </c>
      <c r="H139" s="49">
        <v>3786681</v>
      </c>
      <c r="I139" s="49">
        <v>514683806</v>
      </c>
      <c r="J139" s="49">
        <v>3977817</v>
      </c>
      <c r="K139" s="49">
        <v>184698668</v>
      </c>
      <c r="L139" s="49">
        <v>204538520</v>
      </c>
      <c r="M139" s="49">
        <v>313837</v>
      </c>
      <c r="N139" s="49">
        <v>140578994</v>
      </c>
      <c r="O139" s="49">
        <v>314298</v>
      </c>
      <c r="P139" s="49">
        <v>15200160</v>
      </c>
    </row>
    <row r="140" spans="1:16" x14ac:dyDescent="0.35">
      <c r="A140" s="47" t="s">
        <v>596</v>
      </c>
      <c r="B140" s="49">
        <v>1437318959</v>
      </c>
      <c r="C140" s="49">
        <v>85676100</v>
      </c>
      <c r="D140" s="49">
        <v>297185038</v>
      </c>
      <c r="E140" s="49">
        <v>31493590</v>
      </c>
      <c r="F140" s="49">
        <v>226948787</v>
      </c>
      <c r="G140" s="49">
        <v>293652857</v>
      </c>
      <c r="H140">
        <v>0</v>
      </c>
      <c r="I140" s="49">
        <v>293652857</v>
      </c>
      <c r="J140">
        <v>0</v>
      </c>
      <c r="K140">
        <v>0</v>
      </c>
      <c r="L140" s="49">
        <v>21932615</v>
      </c>
      <c r="M140">
        <v>0</v>
      </c>
      <c r="N140" s="49">
        <v>21932615</v>
      </c>
      <c r="O140">
        <v>0</v>
      </c>
      <c r="P140">
        <v>0</v>
      </c>
    </row>
    <row r="141" spans="1:16" x14ac:dyDescent="0.35">
      <c r="A141" s="47" t="s">
        <v>595</v>
      </c>
      <c r="B141" s="49">
        <v>152106493</v>
      </c>
      <c r="C141" s="49">
        <v>7979997</v>
      </c>
      <c r="D141" s="49">
        <v>35075896</v>
      </c>
      <c r="E141" s="49">
        <v>10350847</v>
      </c>
      <c r="F141" s="49">
        <v>47585930</v>
      </c>
      <c r="G141" s="49">
        <v>139622445</v>
      </c>
      <c r="H141" s="49">
        <v>3644297</v>
      </c>
      <c r="I141" s="49">
        <v>34666776</v>
      </c>
      <c r="J141" s="49">
        <v>7671822</v>
      </c>
      <c r="K141" s="49">
        <v>46505161</v>
      </c>
      <c r="L141" s="49">
        <v>16541408</v>
      </c>
      <c r="M141" s="49">
        <v>207737</v>
      </c>
      <c r="N141" s="49">
        <v>10602864</v>
      </c>
      <c r="O141" s="49">
        <v>437320</v>
      </c>
      <c r="P141" s="49">
        <v>2650961</v>
      </c>
    </row>
    <row r="142" spans="1:16" x14ac:dyDescent="0.35">
      <c r="A142" s="47" t="s">
        <v>594</v>
      </c>
      <c r="B142" s="49">
        <v>78621617</v>
      </c>
      <c r="C142" s="49">
        <v>1938734</v>
      </c>
      <c r="D142" s="49">
        <v>14471299</v>
      </c>
      <c r="E142" s="49">
        <v>842577</v>
      </c>
      <c r="F142" s="49">
        <v>40402745</v>
      </c>
      <c r="G142" s="49">
        <v>74543065</v>
      </c>
      <c r="H142" s="49">
        <v>864909</v>
      </c>
      <c r="I142" s="49">
        <v>14055473</v>
      </c>
      <c r="J142" s="49">
        <v>159185</v>
      </c>
      <c r="K142" s="49">
        <v>39521755</v>
      </c>
      <c r="L142" s="49">
        <v>7763378</v>
      </c>
      <c r="M142" s="49">
        <v>50170</v>
      </c>
      <c r="N142" s="49">
        <v>4311974</v>
      </c>
      <c r="O142" s="49">
        <v>9234</v>
      </c>
      <c r="P142" s="49">
        <v>2292309</v>
      </c>
    </row>
    <row r="143" spans="1:16" x14ac:dyDescent="0.35">
      <c r="A143" s="47" t="s">
        <v>593</v>
      </c>
      <c r="B143" s="49">
        <v>320628616</v>
      </c>
      <c r="C143" s="49">
        <v>15757852</v>
      </c>
      <c r="D143" s="49">
        <v>93557820</v>
      </c>
      <c r="E143" s="49">
        <v>10750758</v>
      </c>
      <c r="F143" s="49">
        <v>53487289</v>
      </c>
      <c r="G143" s="49">
        <v>91827997</v>
      </c>
      <c r="H143">
        <v>0</v>
      </c>
      <c r="I143" s="49">
        <v>91827997</v>
      </c>
      <c r="J143">
        <v>0</v>
      </c>
      <c r="K143">
        <v>0</v>
      </c>
      <c r="L143" s="49">
        <v>22892849</v>
      </c>
      <c r="M143">
        <v>0</v>
      </c>
      <c r="N143" s="49">
        <v>22892849</v>
      </c>
      <c r="O143">
        <v>0</v>
      </c>
      <c r="P143">
        <v>0</v>
      </c>
    </row>
    <row r="144" spans="1:16" x14ac:dyDescent="0.35">
      <c r="A144" s="47" t="s">
        <v>592</v>
      </c>
      <c r="B144" s="49">
        <v>66561445</v>
      </c>
      <c r="C144" s="49">
        <v>9725092</v>
      </c>
      <c r="D144" s="49">
        <v>11428521</v>
      </c>
      <c r="E144" s="49">
        <v>646603</v>
      </c>
      <c r="F144" s="49">
        <v>12176910</v>
      </c>
      <c r="G144" s="49">
        <v>11478798</v>
      </c>
      <c r="H144">
        <v>0</v>
      </c>
      <c r="I144" s="49">
        <v>11478798</v>
      </c>
      <c r="J144">
        <v>0</v>
      </c>
      <c r="K144">
        <v>0</v>
      </c>
      <c r="L144" s="49">
        <v>2856993</v>
      </c>
      <c r="M144">
        <v>0</v>
      </c>
      <c r="N144" s="49">
        <v>2856993</v>
      </c>
      <c r="O144">
        <v>0</v>
      </c>
      <c r="P144">
        <v>0</v>
      </c>
    </row>
    <row r="145" spans="1:16" x14ac:dyDescent="0.35">
      <c r="A145" s="47" t="s">
        <v>591</v>
      </c>
      <c r="B145" s="49">
        <v>75630346</v>
      </c>
      <c r="C145" s="49">
        <v>2270619</v>
      </c>
      <c r="D145" s="49">
        <v>13170421</v>
      </c>
      <c r="E145" s="49">
        <v>4456356</v>
      </c>
      <c r="F145" s="49">
        <v>22265834</v>
      </c>
      <c r="G145" s="49">
        <v>67586208</v>
      </c>
      <c r="H145" s="49">
        <v>1077129</v>
      </c>
      <c r="I145" s="49">
        <v>13786002</v>
      </c>
      <c r="J145" s="49">
        <v>1433697</v>
      </c>
      <c r="K145" s="49">
        <v>21942045</v>
      </c>
      <c r="L145" s="49">
        <v>6010164</v>
      </c>
      <c r="M145" s="49">
        <v>40954</v>
      </c>
      <c r="N145" s="49">
        <v>3965798</v>
      </c>
      <c r="O145" s="49">
        <v>54478</v>
      </c>
      <c r="P145" s="49">
        <v>833706</v>
      </c>
    </row>
    <row r="146" spans="1:16" x14ac:dyDescent="0.35">
      <c r="A146" s="47" t="s">
        <v>590</v>
      </c>
      <c r="B146" s="49">
        <v>404518529</v>
      </c>
      <c r="C146" s="49">
        <v>64204623</v>
      </c>
      <c r="D146" s="49">
        <v>62768865</v>
      </c>
      <c r="E146" s="49">
        <v>7099135</v>
      </c>
      <c r="F146" s="49">
        <v>83484413</v>
      </c>
      <c r="G146" s="49">
        <v>314016689</v>
      </c>
      <c r="H146" s="49">
        <v>17833543</v>
      </c>
      <c r="I146" s="49">
        <v>60898867</v>
      </c>
      <c r="J146" s="49">
        <v>3467045</v>
      </c>
      <c r="K146" s="49">
        <v>80841825</v>
      </c>
      <c r="L146" s="49">
        <v>23883818</v>
      </c>
      <c r="M146" s="49">
        <v>499316</v>
      </c>
      <c r="N146" s="49">
        <v>16796569</v>
      </c>
      <c r="O146" s="49">
        <v>97096</v>
      </c>
      <c r="P146" s="49">
        <v>2263587</v>
      </c>
    </row>
    <row r="147" spans="1:16" x14ac:dyDescent="0.35">
      <c r="A147" s="47" t="s">
        <v>589</v>
      </c>
      <c r="B147" s="49">
        <v>17806692</v>
      </c>
      <c r="C147" s="49">
        <v>157419</v>
      </c>
      <c r="D147" s="49">
        <v>12638123</v>
      </c>
      <c r="E147" s="49">
        <v>251990</v>
      </c>
      <c r="F147" s="49">
        <v>630830</v>
      </c>
      <c r="G147" s="49">
        <v>13861816</v>
      </c>
      <c r="H147" s="49">
        <v>4500</v>
      </c>
      <c r="I147" s="49">
        <v>12165443</v>
      </c>
      <c r="J147" s="49">
        <v>2087</v>
      </c>
      <c r="K147" s="49">
        <v>30536</v>
      </c>
      <c r="L147" s="49">
        <v>1122256</v>
      </c>
      <c r="M147" s="49">
        <v>203</v>
      </c>
      <c r="N147" s="49">
        <v>1049713</v>
      </c>
      <c r="O147" s="49">
        <v>94</v>
      </c>
      <c r="P147" s="49">
        <v>1328</v>
      </c>
    </row>
    <row r="148" spans="1:16" x14ac:dyDescent="0.35">
      <c r="A148" s="47" t="s">
        <v>588</v>
      </c>
      <c r="B148" s="49">
        <v>6579545</v>
      </c>
      <c r="C148" s="50"/>
      <c r="D148" s="49">
        <v>3618462</v>
      </c>
      <c r="E148" s="49">
        <v>5918</v>
      </c>
      <c r="F148" s="49">
        <v>380082</v>
      </c>
      <c r="G148" s="49">
        <v>3616324</v>
      </c>
      <c r="H148" s="50"/>
      <c r="I148" s="49">
        <v>3616324</v>
      </c>
      <c r="J148">
        <v>0</v>
      </c>
      <c r="K148">
        <v>0</v>
      </c>
      <c r="L148" s="49">
        <v>251694</v>
      </c>
      <c r="M148" s="50"/>
      <c r="N148" s="49">
        <v>251694</v>
      </c>
      <c r="O148">
        <v>0</v>
      </c>
      <c r="P148">
        <v>0</v>
      </c>
    </row>
    <row r="149" spans="1:16" x14ac:dyDescent="0.35">
      <c r="A149" s="47" t="s">
        <v>587</v>
      </c>
      <c r="B149" s="49">
        <v>13085986</v>
      </c>
      <c r="C149" s="49">
        <v>82419</v>
      </c>
      <c r="D149" s="49">
        <v>7143155</v>
      </c>
      <c r="E149" s="49">
        <v>20609</v>
      </c>
      <c r="F149" s="49">
        <v>720525</v>
      </c>
      <c r="G149" s="49">
        <v>12836522</v>
      </c>
      <c r="H149" s="49">
        <v>14560</v>
      </c>
      <c r="I149" s="49">
        <v>7139567</v>
      </c>
      <c r="J149" s="49">
        <v>16219</v>
      </c>
      <c r="K149" s="49">
        <v>720525</v>
      </c>
      <c r="L149" s="49">
        <v>907299</v>
      </c>
      <c r="M149" s="49">
        <v>423</v>
      </c>
      <c r="N149" s="49">
        <v>742093</v>
      </c>
      <c r="O149" s="49">
        <v>471</v>
      </c>
      <c r="P149" s="49">
        <v>20893</v>
      </c>
    </row>
    <row r="150" spans="1:16" x14ac:dyDescent="0.35">
      <c r="A150" s="47" t="s">
        <v>586</v>
      </c>
      <c r="B150" s="49">
        <v>231181069</v>
      </c>
      <c r="C150" s="49">
        <v>2475006</v>
      </c>
      <c r="D150" s="49">
        <v>1691064</v>
      </c>
      <c r="E150" s="49">
        <v>211526836</v>
      </c>
      <c r="F150" s="49">
        <v>953681</v>
      </c>
      <c r="G150" s="49">
        <v>18691257</v>
      </c>
      <c r="H150" s="49">
        <v>305764</v>
      </c>
      <c r="I150" s="49">
        <v>1691064</v>
      </c>
      <c r="J150" s="49">
        <v>1967462</v>
      </c>
      <c r="K150" s="49">
        <v>953681</v>
      </c>
      <c r="L150" s="49">
        <v>1019670</v>
      </c>
      <c r="M150" s="49">
        <v>9785</v>
      </c>
      <c r="N150" s="49">
        <v>475624</v>
      </c>
      <c r="O150" s="49">
        <v>62974</v>
      </c>
      <c r="P150" s="49">
        <v>30525</v>
      </c>
    </row>
    <row r="151" spans="1:16" x14ac:dyDescent="0.35">
      <c r="A151" s="47" t="s">
        <v>585</v>
      </c>
      <c r="B151" s="49">
        <v>381566567</v>
      </c>
      <c r="C151" s="49">
        <v>67572799</v>
      </c>
      <c r="D151" s="49">
        <v>10165248</v>
      </c>
      <c r="E151" s="49">
        <v>274544935</v>
      </c>
      <c r="F151" s="49">
        <v>978245</v>
      </c>
      <c r="G151" s="49">
        <v>52420867</v>
      </c>
      <c r="H151" s="49">
        <v>4586885</v>
      </c>
      <c r="I151" s="49">
        <v>10165248</v>
      </c>
      <c r="J151" s="49">
        <v>8393333</v>
      </c>
      <c r="K151" s="49">
        <v>978245</v>
      </c>
      <c r="L151" s="49">
        <v>4218135</v>
      </c>
      <c r="M151" s="49">
        <v>146775</v>
      </c>
      <c r="N151" s="49">
        <v>2865926</v>
      </c>
      <c r="O151" s="49">
        <v>268625</v>
      </c>
      <c r="P151" s="49">
        <v>31300</v>
      </c>
    </row>
    <row r="152" spans="1:16" x14ac:dyDescent="0.35">
      <c r="A152" s="47" t="s">
        <v>584</v>
      </c>
      <c r="B152" s="49">
        <v>63045036</v>
      </c>
      <c r="C152" s="49">
        <v>2802609</v>
      </c>
      <c r="D152" s="49">
        <v>6239027</v>
      </c>
      <c r="E152" s="49">
        <v>48652208</v>
      </c>
      <c r="F152" s="49">
        <v>1274356</v>
      </c>
      <c r="G152" s="49">
        <v>12143512</v>
      </c>
      <c r="H152" s="49">
        <v>139603</v>
      </c>
      <c r="I152" s="49">
        <v>6216801</v>
      </c>
      <c r="J152" s="49">
        <v>492044</v>
      </c>
      <c r="K152" s="49">
        <v>1263674</v>
      </c>
      <c r="L152" s="49">
        <v>1942797</v>
      </c>
      <c r="M152" s="49">
        <v>4469</v>
      </c>
      <c r="N152" s="49">
        <v>1753139</v>
      </c>
      <c r="O152" s="49">
        <v>15755</v>
      </c>
      <c r="P152" s="49">
        <v>40428</v>
      </c>
    </row>
    <row r="153" spans="1:16" x14ac:dyDescent="0.35">
      <c r="A153" s="47" t="s">
        <v>583</v>
      </c>
      <c r="B153" s="49">
        <v>7461758</v>
      </c>
      <c r="C153" s="49">
        <v>5907173</v>
      </c>
      <c r="D153" s="49">
        <v>915264</v>
      </c>
      <c r="E153" s="49">
        <v>147471</v>
      </c>
      <c r="F153" s="49">
        <v>128459</v>
      </c>
      <c r="G153" s="49">
        <v>2643647</v>
      </c>
      <c r="H153" s="49">
        <v>1089062</v>
      </c>
      <c r="I153" s="49">
        <v>915264</v>
      </c>
      <c r="J153" s="49">
        <v>147471</v>
      </c>
      <c r="K153" s="49">
        <v>128459</v>
      </c>
      <c r="L153" s="49">
        <v>313415</v>
      </c>
      <c r="M153" s="49">
        <v>34855</v>
      </c>
      <c r="N153" s="49">
        <v>258102</v>
      </c>
      <c r="O153" s="49">
        <v>4719</v>
      </c>
      <c r="P153" s="49">
        <v>4110</v>
      </c>
    </row>
    <row r="154" spans="1:16" x14ac:dyDescent="0.35">
      <c r="A154" s="47" t="s">
        <v>582</v>
      </c>
      <c r="B154" s="49">
        <v>27365902</v>
      </c>
      <c r="C154" s="49">
        <v>4568373</v>
      </c>
      <c r="D154" s="49">
        <v>10416919</v>
      </c>
      <c r="E154" s="49">
        <v>1160397</v>
      </c>
      <c r="F154" s="49">
        <v>6687966</v>
      </c>
      <c r="G154" s="49">
        <v>20946680</v>
      </c>
      <c r="H154" s="49">
        <v>746118</v>
      </c>
      <c r="I154" s="49">
        <v>10416919</v>
      </c>
      <c r="J154" s="49">
        <v>69289</v>
      </c>
      <c r="K154" s="49">
        <v>6681882</v>
      </c>
      <c r="L154" s="49">
        <v>3274559</v>
      </c>
      <c r="M154" s="49">
        <v>23877</v>
      </c>
      <c r="N154" s="49">
        <v>2937605</v>
      </c>
      <c r="O154" s="49">
        <v>2216</v>
      </c>
      <c r="P154" s="49">
        <v>213819</v>
      </c>
    </row>
    <row r="155" spans="1:16" x14ac:dyDescent="0.35">
      <c r="A155" s="47" t="s">
        <v>581</v>
      </c>
      <c r="B155" s="49">
        <v>465236872</v>
      </c>
      <c r="C155" s="49">
        <v>36192396</v>
      </c>
      <c r="D155" s="49">
        <v>47836477</v>
      </c>
      <c r="E155" s="49">
        <v>175792545</v>
      </c>
      <c r="F155" s="49">
        <v>81988048</v>
      </c>
      <c r="G155" s="49">
        <v>246042764</v>
      </c>
      <c r="H155" s="49">
        <v>5670664</v>
      </c>
      <c r="I155" s="49">
        <v>44824179</v>
      </c>
      <c r="J155" s="49">
        <v>15335470</v>
      </c>
      <c r="K155" s="49">
        <v>80730875</v>
      </c>
      <c r="L155" s="49">
        <v>12575581</v>
      </c>
      <c r="M155" s="49">
        <v>209414</v>
      </c>
      <c r="N155" s="49">
        <v>4941570</v>
      </c>
      <c r="O155" s="49">
        <v>579673</v>
      </c>
      <c r="P155" s="49">
        <v>3090412</v>
      </c>
    </row>
    <row r="156" spans="1:16" x14ac:dyDescent="0.35">
      <c r="A156" s="47" t="s">
        <v>580</v>
      </c>
      <c r="B156" s="49">
        <v>189279878</v>
      </c>
      <c r="C156" s="49">
        <v>17375177</v>
      </c>
      <c r="D156" s="49">
        <v>18949825</v>
      </c>
      <c r="E156" s="49">
        <v>26785481</v>
      </c>
      <c r="F156" s="49">
        <v>74663190</v>
      </c>
      <c r="G156" s="49">
        <v>136994732</v>
      </c>
      <c r="H156" s="49">
        <v>1889541</v>
      </c>
      <c r="I156" s="49">
        <v>18546643</v>
      </c>
      <c r="J156" s="49">
        <v>3450201</v>
      </c>
      <c r="K156" s="49">
        <v>71168144</v>
      </c>
      <c r="L156" s="49">
        <v>8543919</v>
      </c>
      <c r="M156" s="49">
        <v>54800</v>
      </c>
      <c r="N156" s="49">
        <v>5108822</v>
      </c>
      <c r="O156" s="49">
        <v>100073</v>
      </c>
      <c r="P156" s="49">
        <v>2063901</v>
      </c>
    </row>
    <row r="157" spans="1:16" x14ac:dyDescent="0.35">
      <c r="A157" s="47" t="s">
        <v>579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</row>
    <row r="158" spans="1:16" x14ac:dyDescent="0.35">
      <c r="A158" s="47" t="s">
        <v>578</v>
      </c>
      <c r="B158" s="49">
        <v>34602499</v>
      </c>
      <c r="C158" s="49">
        <v>191781</v>
      </c>
      <c r="D158" s="49">
        <v>26039862</v>
      </c>
      <c r="E158" s="49">
        <v>4106112</v>
      </c>
      <c r="F158" s="49">
        <v>254322</v>
      </c>
      <c r="G158" s="49">
        <v>29364215</v>
      </c>
      <c r="H158" s="49">
        <v>2072</v>
      </c>
      <c r="I158" s="49">
        <v>27331180</v>
      </c>
      <c r="J158" s="49">
        <v>5648</v>
      </c>
      <c r="K158" s="49">
        <v>254322</v>
      </c>
      <c r="L158" s="49">
        <v>8505727</v>
      </c>
      <c r="M158" s="49">
        <v>118</v>
      </c>
      <c r="N158" s="49">
        <v>8389840</v>
      </c>
      <c r="O158" s="49">
        <v>322</v>
      </c>
      <c r="P158" s="49">
        <v>14498</v>
      </c>
    </row>
    <row r="159" spans="1:16" x14ac:dyDescent="0.35">
      <c r="A159" s="47" t="s">
        <v>577</v>
      </c>
      <c r="B159" s="49">
        <v>233798815</v>
      </c>
      <c r="C159" s="49">
        <v>348231</v>
      </c>
      <c r="D159" s="49">
        <v>223299853</v>
      </c>
      <c r="E159" s="49">
        <v>927080</v>
      </c>
      <c r="F159" s="49">
        <v>660661</v>
      </c>
      <c r="G159" s="49">
        <v>223208501</v>
      </c>
      <c r="H159">
        <v>0</v>
      </c>
      <c r="I159" s="49">
        <v>214653851</v>
      </c>
      <c r="J159" s="49">
        <v>41673</v>
      </c>
      <c r="K159" s="49">
        <v>660661</v>
      </c>
      <c r="L159" s="49">
        <v>55340227</v>
      </c>
      <c r="M159">
        <v>0</v>
      </c>
      <c r="N159" s="49">
        <v>54852613</v>
      </c>
      <c r="O159" s="49">
        <v>2376</v>
      </c>
      <c r="P159" s="49">
        <v>37656</v>
      </c>
    </row>
    <row r="160" spans="1:16" x14ac:dyDescent="0.35">
      <c r="A160" s="47" t="s">
        <v>576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</row>
    <row r="161" spans="1:16" x14ac:dyDescent="0.35">
      <c r="A161" s="47" t="s">
        <v>575</v>
      </c>
      <c r="B161" s="49">
        <v>60277750</v>
      </c>
      <c r="C161" s="49">
        <v>202785</v>
      </c>
      <c r="D161" s="49">
        <v>36705251</v>
      </c>
      <c r="E161" s="49">
        <v>12952559</v>
      </c>
      <c r="F161" s="49">
        <v>4071616</v>
      </c>
      <c r="G161" s="49">
        <v>36646526</v>
      </c>
      <c r="H161">
        <v>0</v>
      </c>
      <c r="I161" s="49">
        <v>36646526</v>
      </c>
      <c r="J161">
        <v>0</v>
      </c>
      <c r="K161">
        <v>0</v>
      </c>
      <c r="L161" s="49">
        <v>9161728</v>
      </c>
      <c r="M161">
        <v>0</v>
      </c>
      <c r="N161" s="49">
        <v>9161728</v>
      </c>
      <c r="O161">
        <v>0</v>
      </c>
      <c r="P161">
        <v>0</v>
      </c>
    </row>
    <row r="162" spans="1:16" x14ac:dyDescent="0.35">
      <c r="A162" s="47" t="s">
        <v>574</v>
      </c>
      <c r="B162" s="49">
        <v>721193620</v>
      </c>
      <c r="C162" s="49">
        <v>97712</v>
      </c>
      <c r="D162" s="49">
        <v>4992805</v>
      </c>
      <c r="E162" s="49">
        <v>453253025</v>
      </c>
      <c r="F162" s="49">
        <v>6791392</v>
      </c>
      <c r="G162" s="49">
        <v>4878305</v>
      </c>
      <c r="H162">
        <v>0</v>
      </c>
      <c r="I162" s="49">
        <v>4878305</v>
      </c>
      <c r="J162">
        <v>0</v>
      </c>
      <c r="K162">
        <v>0</v>
      </c>
      <c r="L162" s="49">
        <v>1219609</v>
      </c>
      <c r="M162">
        <v>0</v>
      </c>
      <c r="N162" s="49">
        <v>1219609</v>
      </c>
      <c r="O162">
        <v>0</v>
      </c>
      <c r="P162">
        <v>0</v>
      </c>
    </row>
    <row r="163" spans="1:16" x14ac:dyDescent="0.35">
      <c r="A163" s="47" t="s">
        <v>573</v>
      </c>
      <c r="B163" s="49">
        <v>76442792</v>
      </c>
      <c r="C163" s="49">
        <v>1000181</v>
      </c>
      <c r="D163" s="49">
        <v>20102301</v>
      </c>
      <c r="E163" s="49">
        <v>2197252</v>
      </c>
      <c r="F163" s="49">
        <v>11885442</v>
      </c>
      <c r="G163" s="49">
        <v>20084670</v>
      </c>
      <c r="H163">
        <v>0</v>
      </c>
      <c r="I163" s="49">
        <v>20084670</v>
      </c>
      <c r="J163">
        <v>0</v>
      </c>
      <c r="K163">
        <v>0</v>
      </c>
      <c r="L163" s="49">
        <v>5021235</v>
      </c>
      <c r="M163">
        <v>0</v>
      </c>
      <c r="N163" s="49">
        <v>5021235</v>
      </c>
      <c r="O163">
        <v>0</v>
      </c>
      <c r="P163">
        <v>0</v>
      </c>
    </row>
    <row r="164" spans="1:16" x14ac:dyDescent="0.35">
      <c r="A164" s="47" t="s">
        <v>572</v>
      </c>
      <c r="B164" s="49">
        <v>1066631937</v>
      </c>
      <c r="C164" s="49">
        <v>29564505</v>
      </c>
      <c r="D164" s="49">
        <v>813172393</v>
      </c>
      <c r="E164" s="49">
        <v>20601879</v>
      </c>
      <c r="F164" s="49">
        <v>10882501</v>
      </c>
      <c r="G164" s="49">
        <v>786261379</v>
      </c>
      <c r="H164">
        <v>0</v>
      </c>
      <c r="I164" s="49">
        <v>786261379</v>
      </c>
      <c r="J164">
        <v>0</v>
      </c>
      <c r="K164">
        <v>0</v>
      </c>
      <c r="L164" s="49">
        <v>195715715</v>
      </c>
      <c r="M164">
        <v>0</v>
      </c>
      <c r="N164" s="49">
        <v>195715715</v>
      </c>
      <c r="O164">
        <v>0</v>
      </c>
      <c r="P164">
        <v>0</v>
      </c>
    </row>
    <row r="165" spans="1:16" x14ac:dyDescent="0.35">
      <c r="A165" s="47" t="s">
        <v>571</v>
      </c>
      <c r="B165" s="49">
        <v>18618536</v>
      </c>
      <c r="C165" s="49">
        <v>193616</v>
      </c>
      <c r="D165" s="49">
        <v>15481439</v>
      </c>
      <c r="E165" s="49">
        <v>1040380</v>
      </c>
      <c r="F165" s="49">
        <v>241828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</row>
    <row r="166" spans="1:16" x14ac:dyDescent="0.35">
      <c r="A166" s="47" t="s">
        <v>570</v>
      </c>
      <c r="B166" s="49">
        <v>667788636</v>
      </c>
      <c r="C166" s="49">
        <v>1385969</v>
      </c>
      <c r="D166" s="49">
        <v>638199621</v>
      </c>
      <c r="E166" s="49">
        <v>8535249</v>
      </c>
      <c r="F166" s="49">
        <v>6145482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</row>
    <row r="167" spans="1:16" x14ac:dyDescent="0.35">
      <c r="A167" s="47" t="s">
        <v>569</v>
      </c>
      <c r="B167" s="49">
        <v>110216846</v>
      </c>
      <c r="C167" s="49">
        <v>3001424</v>
      </c>
      <c r="D167" s="49">
        <v>95018192</v>
      </c>
      <c r="E167" s="49">
        <v>13103</v>
      </c>
      <c r="F167" s="49">
        <v>147452</v>
      </c>
      <c r="G167" s="49">
        <v>100599905</v>
      </c>
      <c r="H167" s="49">
        <v>94851</v>
      </c>
      <c r="I167" s="49">
        <v>94931684</v>
      </c>
      <c r="J167">
        <v>0</v>
      </c>
      <c r="K167" s="49">
        <v>147452</v>
      </c>
      <c r="L167" s="49">
        <v>2917400</v>
      </c>
      <c r="M167" s="49">
        <v>2751</v>
      </c>
      <c r="N167" s="49">
        <v>2753016</v>
      </c>
      <c r="O167">
        <v>0</v>
      </c>
      <c r="P167" s="49">
        <v>4278</v>
      </c>
    </row>
    <row r="168" spans="1:16" x14ac:dyDescent="0.35">
      <c r="A168" s="47" t="s">
        <v>568</v>
      </c>
      <c r="B168" s="49">
        <v>206467168</v>
      </c>
      <c r="C168" s="49">
        <v>61020692</v>
      </c>
      <c r="D168" s="49">
        <v>131628154</v>
      </c>
      <c r="E168" s="49">
        <v>941713</v>
      </c>
      <c r="F168" s="49">
        <v>2035068</v>
      </c>
      <c r="G168" s="49">
        <v>126358396</v>
      </c>
      <c r="H168">
        <v>0</v>
      </c>
      <c r="I168" s="49">
        <v>126358396</v>
      </c>
      <c r="J168">
        <v>0</v>
      </c>
      <c r="K168">
        <v>0</v>
      </c>
      <c r="L168" s="49">
        <v>9452128</v>
      </c>
      <c r="M168">
        <v>0</v>
      </c>
      <c r="N168" s="49">
        <v>9452128</v>
      </c>
      <c r="O168">
        <v>0</v>
      </c>
      <c r="P168">
        <v>0</v>
      </c>
    </row>
    <row r="169" spans="1:16" x14ac:dyDescent="0.35">
      <c r="A169" s="47" t="s">
        <v>567</v>
      </c>
      <c r="B169" s="49">
        <v>16205989</v>
      </c>
      <c r="C169" s="49">
        <v>6564</v>
      </c>
      <c r="D169" s="49">
        <v>9319666</v>
      </c>
      <c r="E169" s="49">
        <v>19488</v>
      </c>
      <c r="F169" s="49">
        <v>36298</v>
      </c>
      <c r="G169" s="49">
        <v>12954880</v>
      </c>
      <c r="H169" s="49">
        <v>2183</v>
      </c>
      <c r="I169" s="49">
        <v>9252332</v>
      </c>
      <c r="J169">
        <v>0</v>
      </c>
      <c r="K169" s="49">
        <v>36298</v>
      </c>
      <c r="L169" s="49">
        <v>1069236</v>
      </c>
      <c r="M169" s="49">
        <v>63</v>
      </c>
      <c r="N169" s="49">
        <v>961883</v>
      </c>
      <c r="O169">
        <v>0</v>
      </c>
      <c r="P169" s="49">
        <v>1051</v>
      </c>
    </row>
    <row r="170" spans="1:16" x14ac:dyDescent="0.35">
      <c r="A170" s="47" t="s">
        <v>566</v>
      </c>
      <c r="B170" s="49">
        <v>11304340</v>
      </c>
      <c r="C170" s="49">
        <v>1801340</v>
      </c>
      <c r="D170" s="49">
        <v>2989304</v>
      </c>
      <c r="E170" s="50"/>
      <c r="F170" s="49">
        <v>151069</v>
      </c>
      <c r="G170" s="49">
        <v>2989304</v>
      </c>
      <c r="H170">
        <v>0</v>
      </c>
      <c r="I170" s="49">
        <v>2989304</v>
      </c>
      <c r="J170" s="50"/>
      <c r="K170">
        <v>0</v>
      </c>
      <c r="L170" s="49">
        <v>215786</v>
      </c>
      <c r="M170">
        <v>0</v>
      </c>
      <c r="N170" s="49">
        <v>215786</v>
      </c>
      <c r="O170" s="50"/>
      <c r="P170">
        <v>0</v>
      </c>
    </row>
    <row r="171" spans="1:16" x14ac:dyDescent="0.35">
      <c r="A171" s="47" t="s">
        <v>565</v>
      </c>
      <c r="B171" s="49">
        <v>231038008</v>
      </c>
      <c r="C171" s="49">
        <v>31367493</v>
      </c>
      <c r="D171" s="49">
        <v>177219599</v>
      </c>
      <c r="E171" s="49">
        <v>528210</v>
      </c>
      <c r="F171" s="49">
        <v>9827078</v>
      </c>
      <c r="G171" s="49">
        <v>161560636</v>
      </c>
      <c r="H171">
        <v>0</v>
      </c>
      <c r="I171" s="49">
        <v>161560636</v>
      </c>
      <c r="J171">
        <v>0</v>
      </c>
      <c r="K171">
        <v>0</v>
      </c>
      <c r="L171" s="49">
        <v>12090096</v>
      </c>
      <c r="M171">
        <v>0</v>
      </c>
      <c r="N171" s="49">
        <v>12090096</v>
      </c>
      <c r="O171">
        <v>0</v>
      </c>
      <c r="P171">
        <v>0</v>
      </c>
    </row>
    <row r="172" spans="1:16" x14ac:dyDescent="0.35">
      <c r="A172" s="47" t="s">
        <v>564</v>
      </c>
      <c r="B172" s="49">
        <v>3228793</v>
      </c>
      <c r="C172" s="49">
        <v>81942</v>
      </c>
      <c r="D172" s="49">
        <v>2483807</v>
      </c>
      <c r="E172" s="49">
        <v>3405</v>
      </c>
      <c r="F172" s="49">
        <v>319452</v>
      </c>
      <c r="G172" s="49">
        <v>2479669</v>
      </c>
      <c r="H172">
        <v>0</v>
      </c>
      <c r="I172" s="49">
        <v>2479669</v>
      </c>
      <c r="J172">
        <v>0</v>
      </c>
      <c r="K172">
        <v>0</v>
      </c>
      <c r="L172" s="49">
        <v>611145</v>
      </c>
      <c r="M172">
        <v>0</v>
      </c>
      <c r="N172" s="49">
        <v>611145</v>
      </c>
      <c r="O172">
        <v>0</v>
      </c>
      <c r="P172">
        <v>0</v>
      </c>
    </row>
    <row r="173" spans="1:16" x14ac:dyDescent="0.35">
      <c r="A173" s="47" t="s">
        <v>563</v>
      </c>
      <c r="B173" s="49">
        <v>1558479</v>
      </c>
      <c r="C173" s="50"/>
      <c r="D173" s="49">
        <v>813175</v>
      </c>
      <c r="E173" s="49">
        <v>49318</v>
      </c>
      <c r="F173" s="49">
        <v>395451</v>
      </c>
      <c r="G173" s="49">
        <v>870174</v>
      </c>
      <c r="H173" s="50"/>
      <c r="I173" s="49">
        <v>870174</v>
      </c>
      <c r="J173">
        <v>0</v>
      </c>
      <c r="K173">
        <v>0</v>
      </c>
      <c r="L173" s="49">
        <v>91569</v>
      </c>
      <c r="M173" s="50"/>
      <c r="N173" s="49">
        <v>91569</v>
      </c>
      <c r="O173">
        <v>0</v>
      </c>
      <c r="P173">
        <v>0</v>
      </c>
    </row>
    <row r="174" spans="1:16" x14ac:dyDescent="0.35">
      <c r="A174" s="47" t="s">
        <v>562</v>
      </c>
      <c r="B174" s="49">
        <v>2073492</v>
      </c>
      <c r="C174" s="49">
        <v>26040</v>
      </c>
      <c r="D174" s="49">
        <v>1091201</v>
      </c>
      <c r="E174" s="49">
        <v>109501</v>
      </c>
      <c r="F174" s="49">
        <v>89103</v>
      </c>
      <c r="G174" s="49">
        <v>1091201</v>
      </c>
      <c r="H174">
        <v>0</v>
      </c>
      <c r="I174" s="49">
        <v>1091201</v>
      </c>
      <c r="J174">
        <v>0</v>
      </c>
      <c r="K174">
        <v>0</v>
      </c>
      <c r="L174" s="49">
        <v>258083</v>
      </c>
      <c r="M174">
        <v>0</v>
      </c>
      <c r="N174" s="49">
        <v>258083</v>
      </c>
      <c r="O174">
        <v>0</v>
      </c>
      <c r="P174">
        <v>0</v>
      </c>
    </row>
    <row r="175" spans="1:16" x14ac:dyDescent="0.35">
      <c r="A175" s="47" t="s">
        <v>561</v>
      </c>
      <c r="B175" s="49">
        <v>69615807</v>
      </c>
      <c r="C175" s="49">
        <v>722956</v>
      </c>
      <c r="D175" s="49">
        <v>24609917</v>
      </c>
      <c r="E175" s="49">
        <v>18414386</v>
      </c>
      <c r="F175" s="49">
        <v>5146990</v>
      </c>
      <c r="G175" s="49">
        <v>24767722</v>
      </c>
      <c r="H175">
        <v>0</v>
      </c>
      <c r="I175" s="49">
        <v>24767722</v>
      </c>
      <c r="J175">
        <v>0</v>
      </c>
      <c r="K175">
        <v>0</v>
      </c>
      <c r="L175" s="49">
        <v>4892749</v>
      </c>
      <c r="M175">
        <v>0</v>
      </c>
      <c r="N175" s="49">
        <v>4892749</v>
      </c>
      <c r="O175">
        <v>0</v>
      </c>
      <c r="P175">
        <v>0</v>
      </c>
    </row>
    <row r="176" spans="1:16" x14ac:dyDescent="0.35">
      <c r="A176" s="47" t="s">
        <v>560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</row>
    <row r="177" spans="1:16" x14ac:dyDescent="0.35">
      <c r="A177" s="47" t="s">
        <v>559</v>
      </c>
      <c r="B177" s="49">
        <v>627571</v>
      </c>
      <c r="C177" s="50"/>
      <c r="D177" s="49">
        <v>297555</v>
      </c>
      <c r="E177" s="49">
        <v>23554</v>
      </c>
      <c r="F177" s="49">
        <v>160634</v>
      </c>
      <c r="G177" s="49">
        <v>297555</v>
      </c>
      <c r="H177" s="50"/>
      <c r="I177" s="49">
        <v>297555</v>
      </c>
      <c r="J177">
        <v>0</v>
      </c>
      <c r="K177">
        <v>0</v>
      </c>
      <c r="L177" s="49">
        <v>74396</v>
      </c>
      <c r="M177" s="50"/>
      <c r="N177" s="49">
        <v>74396</v>
      </c>
      <c r="O177">
        <v>0</v>
      </c>
      <c r="P177">
        <v>0</v>
      </c>
    </row>
    <row r="178" spans="1:16" x14ac:dyDescent="0.35">
      <c r="A178" s="47" t="s">
        <v>558</v>
      </c>
      <c r="B178" s="49">
        <v>36765086</v>
      </c>
      <c r="C178" s="49">
        <v>282033</v>
      </c>
      <c r="D178" s="49">
        <v>16807515</v>
      </c>
      <c r="E178" s="49">
        <v>10836563</v>
      </c>
      <c r="F178" s="49">
        <v>713413</v>
      </c>
      <c r="G178" s="49">
        <v>16826556</v>
      </c>
      <c r="H178">
        <v>0</v>
      </c>
      <c r="I178" s="49">
        <v>16826556</v>
      </c>
      <c r="J178">
        <v>0</v>
      </c>
      <c r="K178">
        <v>0</v>
      </c>
      <c r="L178" s="49">
        <v>4134869</v>
      </c>
      <c r="M178">
        <v>0</v>
      </c>
      <c r="N178" s="49">
        <v>4134869</v>
      </c>
      <c r="O178">
        <v>0</v>
      </c>
      <c r="P178">
        <v>0</v>
      </c>
    </row>
    <row r="179" spans="1:16" x14ac:dyDescent="0.35">
      <c r="A179" s="47" t="s">
        <v>557</v>
      </c>
      <c r="B179" s="49">
        <v>90208713</v>
      </c>
      <c r="C179" s="49">
        <v>14801445</v>
      </c>
      <c r="D179" s="49">
        <v>38662875</v>
      </c>
      <c r="E179" s="49">
        <v>6590196</v>
      </c>
      <c r="F179" s="49">
        <v>3582134</v>
      </c>
      <c r="G179" s="49">
        <v>37870294</v>
      </c>
      <c r="H179">
        <v>0</v>
      </c>
      <c r="I179" s="49">
        <v>37870294</v>
      </c>
      <c r="J179">
        <v>0</v>
      </c>
      <c r="K179">
        <v>0</v>
      </c>
      <c r="L179" s="49">
        <v>9028002</v>
      </c>
      <c r="M179">
        <v>0</v>
      </c>
      <c r="N179" s="49">
        <v>9028002</v>
      </c>
      <c r="O179">
        <v>0</v>
      </c>
      <c r="P179">
        <v>0</v>
      </c>
    </row>
    <row r="180" spans="1:16" x14ac:dyDescent="0.35">
      <c r="A180" s="47" t="s">
        <v>556</v>
      </c>
      <c r="B180" s="49">
        <v>16501625</v>
      </c>
      <c r="C180" s="49">
        <v>658725</v>
      </c>
      <c r="D180" s="49">
        <v>2735088</v>
      </c>
      <c r="E180" s="49">
        <v>2700</v>
      </c>
      <c r="F180" s="49">
        <v>4906751</v>
      </c>
      <c r="G180" s="49">
        <v>2730204</v>
      </c>
      <c r="H180">
        <v>0</v>
      </c>
      <c r="I180" s="49">
        <v>2730204</v>
      </c>
      <c r="J180">
        <v>0</v>
      </c>
      <c r="K180">
        <v>0</v>
      </c>
      <c r="L180" s="49">
        <v>682586</v>
      </c>
      <c r="M180">
        <v>0</v>
      </c>
      <c r="N180" s="49">
        <v>682586</v>
      </c>
      <c r="O180">
        <v>0</v>
      </c>
      <c r="P180">
        <v>0</v>
      </c>
    </row>
    <row r="181" spans="1:16" x14ac:dyDescent="0.35">
      <c r="A181" s="47" t="s">
        <v>555</v>
      </c>
      <c r="B181" s="49">
        <v>820690853</v>
      </c>
      <c r="C181" s="49">
        <v>112109896</v>
      </c>
      <c r="D181" s="49">
        <v>67565753</v>
      </c>
      <c r="E181" s="49">
        <v>534124564</v>
      </c>
      <c r="F181" s="49">
        <v>35873612</v>
      </c>
      <c r="G181" s="49">
        <v>67561145</v>
      </c>
      <c r="H181">
        <v>0</v>
      </c>
      <c r="I181" s="49">
        <v>67561145</v>
      </c>
      <c r="J181">
        <v>0</v>
      </c>
      <c r="K181">
        <v>0</v>
      </c>
      <c r="L181" s="49">
        <v>16695061</v>
      </c>
      <c r="M181">
        <v>0</v>
      </c>
      <c r="N181" s="49">
        <v>16695061</v>
      </c>
      <c r="O181">
        <v>0</v>
      </c>
      <c r="P181">
        <v>0</v>
      </c>
    </row>
    <row r="182" spans="1:16" x14ac:dyDescent="0.35">
      <c r="A182" s="47" t="s">
        <v>554</v>
      </c>
      <c r="B182" s="49">
        <v>28424525</v>
      </c>
      <c r="C182" s="49">
        <v>218796</v>
      </c>
      <c r="D182" s="49">
        <v>10787387</v>
      </c>
      <c r="E182" s="49">
        <v>5845809</v>
      </c>
      <c r="F182" s="49">
        <v>424939</v>
      </c>
      <c r="G182" s="49">
        <v>10761707</v>
      </c>
      <c r="H182">
        <v>0</v>
      </c>
      <c r="I182" s="49">
        <v>10761707</v>
      </c>
      <c r="J182">
        <v>0</v>
      </c>
      <c r="K182">
        <v>0</v>
      </c>
      <c r="L182" s="49">
        <v>2676444</v>
      </c>
      <c r="M182">
        <v>0</v>
      </c>
      <c r="N182" s="49">
        <v>2676444</v>
      </c>
      <c r="O182">
        <v>0</v>
      </c>
      <c r="P182">
        <v>0</v>
      </c>
    </row>
    <row r="183" spans="1:16" x14ac:dyDescent="0.35">
      <c r="A183" s="47" t="s">
        <v>553</v>
      </c>
      <c r="B183" s="49">
        <v>2554781336</v>
      </c>
      <c r="C183" s="49">
        <v>7231968</v>
      </c>
      <c r="D183" s="49">
        <v>2200103601</v>
      </c>
      <c r="E183" s="49">
        <v>6925149</v>
      </c>
      <c r="F183" s="49">
        <v>71510648</v>
      </c>
      <c r="G183" s="49">
        <v>2503163676</v>
      </c>
      <c r="H183" s="49">
        <v>327120</v>
      </c>
      <c r="I183" s="49">
        <v>2187789850</v>
      </c>
      <c r="J183" s="49">
        <v>112810</v>
      </c>
      <c r="K183" s="49">
        <v>71522674</v>
      </c>
      <c r="L183" s="49">
        <v>50073990</v>
      </c>
      <c r="M183" s="49">
        <v>6403</v>
      </c>
      <c r="N183" s="49">
        <v>43766140</v>
      </c>
      <c r="O183" s="49">
        <v>2255</v>
      </c>
      <c r="P183" s="49">
        <v>1430484</v>
      </c>
    </row>
    <row r="184" spans="1:16" x14ac:dyDescent="0.35">
      <c r="A184" s="47" t="s">
        <v>552</v>
      </c>
      <c r="B184" s="49">
        <v>87617908</v>
      </c>
      <c r="C184" s="49">
        <v>28764</v>
      </c>
      <c r="D184" s="49">
        <v>49019135</v>
      </c>
      <c r="E184" s="49">
        <v>13877871</v>
      </c>
      <c r="F184" s="49">
        <v>1781288</v>
      </c>
      <c r="G184" s="49">
        <v>64404762</v>
      </c>
      <c r="H184" s="49">
        <v>22914</v>
      </c>
      <c r="I184" s="49">
        <v>48303584</v>
      </c>
      <c r="J184" s="49">
        <v>119514</v>
      </c>
      <c r="K184" s="49">
        <v>1781288</v>
      </c>
      <c r="L184" s="49">
        <v>5247320</v>
      </c>
      <c r="M184" s="49">
        <v>618</v>
      </c>
      <c r="N184" s="49">
        <v>4812572</v>
      </c>
      <c r="O184" s="49">
        <v>3231</v>
      </c>
      <c r="P184" s="49">
        <v>48107</v>
      </c>
    </row>
    <row r="185" spans="1:16" x14ac:dyDescent="0.35">
      <c r="A185" s="47" t="s">
        <v>551</v>
      </c>
      <c r="B185" s="49">
        <v>923669830</v>
      </c>
      <c r="C185" s="49">
        <v>4417619</v>
      </c>
      <c r="D185" s="49">
        <v>729956865</v>
      </c>
      <c r="E185" s="49">
        <v>10948890</v>
      </c>
      <c r="F185" s="49">
        <v>14382333</v>
      </c>
      <c r="G185" s="49">
        <v>722213098</v>
      </c>
      <c r="H185" s="49">
        <v>27690</v>
      </c>
      <c r="I185" s="49">
        <v>564637480</v>
      </c>
      <c r="J185" s="49">
        <v>2130625</v>
      </c>
      <c r="K185" s="49">
        <v>13256327</v>
      </c>
      <c r="L185" s="49">
        <v>121521210</v>
      </c>
      <c r="M185" s="49">
        <v>1594</v>
      </c>
      <c r="N185" s="49">
        <v>115987089</v>
      </c>
      <c r="O185" s="49">
        <v>72454</v>
      </c>
      <c r="P185" s="49">
        <v>493507</v>
      </c>
    </row>
    <row r="186" spans="1:16" x14ac:dyDescent="0.35">
      <c r="A186" s="47" t="s">
        <v>550</v>
      </c>
      <c r="B186" s="49">
        <v>359279641</v>
      </c>
      <c r="C186" s="49">
        <v>8899352</v>
      </c>
      <c r="D186" s="49">
        <v>109199705</v>
      </c>
      <c r="E186" s="49">
        <v>55644776</v>
      </c>
      <c r="F186" s="49">
        <v>7170830</v>
      </c>
      <c r="G186" s="49">
        <v>291104945</v>
      </c>
      <c r="H186" s="49">
        <v>1534714</v>
      </c>
      <c r="I186" s="49">
        <v>107039380</v>
      </c>
      <c r="J186" s="49">
        <v>55972</v>
      </c>
      <c r="K186" s="49">
        <v>7096120</v>
      </c>
      <c r="L186" s="49">
        <v>36644756</v>
      </c>
      <c r="M186" s="49">
        <v>52187</v>
      </c>
      <c r="N186" s="49">
        <v>30386821</v>
      </c>
      <c r="O186" s="49">
        <v>1902</v>
      </c>
      <c r="P186" s="49">
        <v>241272</v>
      </c>
    </row>
    <row r="187" spans="1:16" x14ac:dyDescent="0.35">
      <c r="A187" s="47" t="s">
        <v>549</v>
      </c>
      <c r="B187" s="49">
        <v>24866041</v>
      </c>
      <c r="C187" s="49">
        <v>374875</v>
      </c>
      <c r="D187" s="49">
        <v>14458255</v>
      </c>
      <c r="E187" s="50"/>
      <c r="F187" s="49">
        <v>1147385</v>
      </c>
      <c r="G187" s="49">
        <v>14054553</v>
      </c>
      <c r="H187">
        <v>0</v>
      </c>
      <c r="I187" s="49">
        <v>14054553</v>
      </c>
      <c r="J187" s="50"/>
      <c r="K187">
        <v>0</v>
      </c>
      <c r="L187" s="49">
        <v>1046091</v>
      </c>
      <c r="M187">
        <v>0</v>
      </c>
      <c r="N187" s="49">
        <v>1046091</v>
      </c>
      <c r="O187" s="50"/>
      <c r="P187">
        <v>0</v>
      </c>
    </row>
    <row r="188" spans="1:16" x14ac:dyDescent="0.35">
      <c r="A188" s="47" t="s">
        <v>548</v>
      </c>
      <c r="B188" s="49">
        <v>229355129</v>
      </c>
      <c r="C188" s="49">
        <v>15244666</v>
      </c>
      <c r="D188" s="49">
        <v>110048291</v>
      </c>
      <c r="E188" s="49">
        <v>13469317</v>
      </c>
      <c r="F188" s="49">
        <v>20000390</v>
      </c>
      <c r="G188" s="49">
        <v>108039195</v>
      </c>
      <c r="H188">
        <v>0</v>
      </c>
      <c r="I188" s="49">
        <v>108039195</v>
      </c>
      <c r="J188">
        <v>0</v>
      </c>
      <c r="K188">
        <v>0</v>
      </c>
      <c r="L188" s="49">
        <v>27011124</v>
      </c>
      <c r="M188">
        <v>0</v>
      </c>
      <c r="N188" s="49">
        <v>27011124</v>
      </c>
      <c r="O188">
        <v>0</v>
      </c>
      <c r="P188">
        <v>0</v>
      </c>
    </row>
    <row r="189" spans="1:16" x14ac:dyDescent="0.35">
      <c r="A189" s="47" t="s">
        <v>547</v>
      </c>
      <c r="B189" s="49">
        <v>48993756</v>
      </c>
      <c r="C189" s="49">
        <v>12501097</v>
      </c>
      <c r="D189" s="49">
        <v>1196982</v>
      </c>
      <c r="E189" s="50"/>
      <c r="F189" s="49">
        <v>44810</v>
      </c>
      <c r="G189" s="49">
        <v>36656837</v>
      </c>
      <c r="H189" s="49">
        <v>164178</v>
      </c>
      <c r="I189" s="49">
        <v>1196982</v>
      </c>
      <c r="J189" s="50"/>
      <c r="K189" s="49">
        <v>44810</v>
      </c>
      <c r="L189" s="49">
        <v>1357656</v>
      </c>
      <c r="M189" s="49">
        <v>4761</v>
      </c>
      <c r="N189" s="49">
        <v>329308</v>
      </c>
      <c r="O189" s="50"/>
      <c r="P189" s="49">
        <v>1299</v>
      </c>
    </row>
    <row r="190" spans="1:16" x14ac:dyDescent="0.35">
      <c r="A190" s="47" t="s">
        <v>546</v>
      </c>
      <c r="B190" s="49">
        <v>102915271</v>
      </c>
      <c r="C190" s="49">
        <v>3657467</v>
      </c>
      <c r="D190" s="49">
        <v>42611261</v>
      </c>
      <c r="E190" s="49">
        <v>3126993</v>
      </c>
      <c r="F190" s="49">
        <v>8539301</v>
      </c>
      <c r="G190" s="49">
        <v>43059630</v>
      </c>
      <c r="H190">
        <v>0</v>
      </c>
      <c r="I190" s="49">
        <v>43059630</v>
      </c>
      <c r="J190">
        <v>0</v>
      </c>
      <c r="K190">
        <v>0</v>
      </c>
      <c r="L190" s="49">
        <v>10446034</v>
      </c>
      <c r="M190">
        <v>0</v>
      </c>
      <c r="N190" s="49">
        <v>10446034</v>
      </c>
      <c r="O190">
        <v>0</v>
      </c>
      <c r="P190">
        <v>0</v>
      </c>
    </row>
    <row r="191" spans="1:16" x14ac:dyDescent="0.35">
      <c r="A191" s="47" t="s">
        <v>545</v>
      </c>
      <c r="B191" s="49">
        <v>188341471</v>
      </c>
      <c r="C191" s="49">
        <v>12270261</v>
      </c>
      <c r="D191" s="49">
        <v>76219118</v>
      </c>
      <c r="E191" s="49">
        <v>1504088</v>
      </c>
      <c r="F191" s="49">
        <v>12554911</v>
      </c>
      <c r="G191" s="49">
        <v>159834393</v>
      </c>
      <c r="H191" s="49">
        <v>458364</v>
      </c>
      <c r="I191" s="49">
        <v>74923363</v>
      </c>
      <c r="J191" s="49">
        <v>42019</v>
      </c>
      <c r="K191" s="49">
        <v>11393689</v>
      </c>
      <c r="L191" s="49">
        <v>23357310</v>
      </c>
      <c r="M191" s="49">
        <v>13292</v>
      </c>
      <c r="N191" s="49">
        <v>20894916</v>
      </c>
      <c r="O191" s="49">
        <v>1219</v>
      </c>
      <c r="P191" s="49">
        <v>330419</v>
      </c>
    </row>
    <row r="192" spans="1:16" x14ac:dyDescent="0.35">
      <c r="A192" s="47" t="s">
        <v>544</v>
      </c>
      <c r="B192" s="49">
        <v>30344769</v>
      </c>
      <c r="C192" s="49">
        <v>18073678</v>
      </c>
      <c r="D192" s="49">
        <v>9908269</v>
      </c>
      <c r="E192" s="49">
        <v>1747167</v>
      </c>
      <c r="F192" s="49">
        <v>185141</v>
      </c>
      <c r="G192" s="49">
        <v>9908269</v>
      </c>
      <c r="H192">
        <v>0</v>
      </c>
      <c r="I192" s="49">
        <v>9908269</v>
      </c>
      <c r="J192">
        <v>0</v>
      </c>
      <c r="K192">
        <v>0</v>
      </c>
      <c r="L192" s="49">
        <v>2477134</v>
      </c>
      <c r="M192">
        <v>0</v>
      </c>
      <c r="N192" s="49">
        <v>2477134</v>
      </c>
      <c r="O192">
        <v>0</v>
      </c>
      <c r="P192">
        <v>0</v>
      </c>
    </row>
    <row r="193" spans="1:16" x14ac:dyDescent="0.35">
      <c r="A193" s="47" t="s">
        <v>543</v>
      </c>
      <c r="B193" s="49">
        <v>433328293</v>
      </c>
      <c r="C193" s="49">
        <v>100821588</v>
      </c>
      <c r="D193" s="49">
        <v>35782121</v>
      </c>
      <c r="E193" s="49">
        <v>182211855</v>
      </c>
      <c r="F193" s="49">
        <v>48119638</v>
      </c>
      <c r="G193" s="49">
        <v>134703818</v>
      </c>
      <c r="H193" s="49">
        <v>1867998</v>
      </c>
      <c r="I193" s="49">
        <v>35229056</v>
      </c>
      <c r="J193" s="49">
        <v>2963558</v>
      </c>
      <c r="K193" s="49">
        <v>41657033</v>
      </c>
      <c r="L193" s="49">
        <v>12699033</v>
      </c>
      <c r="M193" s="49">
        <v>54174</v>
      </c>
      <c r="N193" s="49">
        <v>9814195</v>
      </c>
      <c r="O193" s="49">
        <v>85945</v>
      </c>
      <c r="P193" s="49">
        <v>1208077</v>
      </c>
    </row>
    <row r="194" spans="1:16" x14ac:dyDescent="0.35">
      <c r="A194" s="47" t="s">
        <v>542</v>
      </c>
      <c r="B194" s="49">
        <v>493320059</v>
      </c>
      <c r="C194" s="49">
        <v>97667212</v>
      </c>
      <c r="D194" s="49">
        <v>149109093</v>
      </c>
      <c r="E194" s="49">
        <v>110947439</v>
      </c>
      <c r="F194" s="49">
        <v>40190895</v>
      </c>
      <c r="G194" s="49">
        <v>260242075</v>
      </c>
      <c r="H194" s="49">
        <v>9699205</v>
      </c>
      <c r="I194" s="49">
        <v>146942563</v>
      </c>
      <c r="J194" s="49">
        <v>5055066</v>
      </c>
      <c r="K194" s="49">
        <v>42175495</v>
      </c>
      <c r="L194" s="49">
        <v>46605487</v>
      </c>
      <c r="M194" s="49">
        <v>378313</v>
      </c>
      <c r="N194" s="49">
        <v>42186550</v>
      </c>
      <c r="O194" s="49">
        <v>197197</v>
      </c>
      <c r="P194" s="49">
        <v>1644927</v>
      </c>
    </row>
    <row r="195" spans="1:16" x14ac:dyDescent="0.35">
      <c r="A195" s="47" t="s">
        <v>541</v>
      </c>
      <c r="B195" s="49">
        <v>68786282</v>
      </c>
      <c r="C195" s="49">
        <v>8456074</v>
      </c>
      <c r="D195" s="49">
        <v>28631806</v>
      </c>
      <c r="E195" s="49">
        <v>7032234</v>
      </c>
      <c r="F195" s="49">
        <v>6801741</v>
      </c>
      <c r="G195" s="49">
        <v>28398517</v>
      </c>
      <c r="H195">
        <v>0</v>
      </c>
      <c r="I195" s="49">
        <v>28398517</v>
      </c>
      <c r="J195">
        <v>0</v>
      </c>
      <c r="K195">
        <v>0</v>
      </c>
      <c r="L195" s="49">
        <v>6345171</v>
      </c>
      <c r="M195">
        <v>0</v>
      </c>
      <c r="N195" s="49">
        <v>6345171</v>
      </c>
      <c r="O195">
        <v>0</v>
      </c>
      <c r="P195">
        <v>0</v>
      </c>
    </row>
    <row r="196" spans="1:16" x14ac:dyDescent="0.35">
      <c r="A196" s="47" t="s">
        <v>540</v>
      </c>
      <c r="B196" s="49">
        <v>4973964</v>
      </c>
      <c r="C196" s="49">
        <v>299585</v>
      </c>
      <c r="D196" s="49">
        <v>563566</v>
      </c>
      <c r="E196" s="49">
        <v>653025</v>
      </c>
      <c r="F196" s="49">
        <v>1812206</v>
      </c>
      <c r="G196" s="49">
        <v>558138</v>
      </c>
      <c r="H196">
        <v>0</v>
      </c>
      <c r="I196" s="49">
        <v>558138</v>
      </c>
      <c r="J196">
        <v>0</v>
      </c>
      <c r="K196">
        <v>0</v>
      </c>
      <c r="L196" s="49">
        <v>138096</v>
      </c>
      <c r="M196">
        <v>0</v>
      </c>
      <c r="N196" s="49">
        <v>138096</v>
      </c>
      <c r="O196">
        <v>0</v>
      </c>
      <c r="P196">
        <v>0</v>
      </c>
    </row>
    <row r="197" spans="1:16" x14ac:dyDescent="0.35">
      <c r="A197" s="47" t="s">
        <v>539</v>
      </c>
      <c r="B197" s="49">
        <v>6646294</v>
      </c>
      <c r="C197" s="49">
        <v>130426</v>
      </c>
      <c r="D197" s="49">
        <v>5221289</v>
      </c>
      <c r="E197" s="49">
        <v>546220</v>
      </c>
      <c r="F197" s="49">
        <v>458499</v>
      </c>
      <c r="G197" s="49">
        <v>6411829</v>
      </c>
      <c r="H197" s="49">
        <v>82821</v>
      </c>
      <c r="I197" s="49">
        <v>5284107</v>
      </c>
      <c r="J197" s="49">
        <v>338629</v>
      </c>
      <c r="K197" s="49">
        <v>458499</v>
      </c>
      <c r="L197" s="49">
        <v>1765108</v>
      </c>
      <c r="M197" s="49">
        <v>6462</v>
      </c>
      <c r="N197" s="49">
        <v>1677138</v>
      </c>
      <c r="O197" s="49">
        <v>26414</v>
      </c>
      <c r="P197" s="49">
        <v>35767</v>
      </c>
    </row>
    <row r="198" spans="1:16" x14ac:dyDescent="0.35">
      <c r="A198" s="47" t="s">
        <v>538</v>
      </c>
      <c r="B198" s="49">
        <v>12421018</v>
      </c>
      <c r="C198" s="49">
        <v>63833</v>
      </c>
      <c r="D198" s="49">
        <v>2501837</v>
      </c>
      <c r="E198" s="49">
        <v>64501</v>
      </c>
      <c r="F198" s="49">
        <v>7428844</v>
      </c>
      <c r="G198" s="49">
        <v>2501837</v>
      </c>
      <c r="H198">
        <v>0</v>
      </c>
      <c r="I198" s="49">
        <v>2501837</v>
      </c>
      <c r="J198">
        <v>0</v>
      </c>
      <c r="K198">
        <v>0</v>
      </c>
      <c r="L198" s="49">
        <v>594044</v>
      </c>
      <c r="M198">
        <v>0</v>
      </c>
      <c r="N198" s="49">
        <v>594044</v>
      </c>
      <c r="O198">
        <v>0</v>
      </c>
      <c r="P198">
        <v>0</v>
      </c>
    </row>
    <row r="199" spans="1:16" x14ac:dyDescent="0.35">
      <c r="A199" s="47" t="s">
        <v>537</v>
      </c>
      <c r="B199" s="49">
        <v>5158238</v>
      </c>
      <c r="C199" s="49">
        <v>236700</v>
      </c>
      <c r="D199" s="49">
        <v>794735</v>
      </c>
      <c r="E199" s="49">
        <v>532243</v>
      </c>
      <c r="F199" s="49">
        <v>1098404</v>
      </c>
      <c r="G199" s="49">
        <v>3829990</v>
      </c>
      <c r="H199" s="49">
        <v>45722</v>
      </c>
      <c r="I199" s="49">
        <v>779389</v>
      </c>
      <c r="J199" s="49">
        <v>12492</v>
      </c>
      <c r="K199" s="49">
        <v>1129688</v>
      </c>
      <c r="L199" s="49">
        <v>524221</v>
      </c>
      <c r="M199" s="49">
        <v>3930</v>
      </c>
      <c r="N199" s="49">
        <v>261873</v>
      </c>
      <c r="O199" s="49">
        <v>1073</v>
      </c>
      <c r="P199" s="49">
        <v>97145</v>
      </c>
    </row>
    <row r="200" spans="1:16" x14ac:dyDescent="0.35">
      <c r="A200" s="47" t="s">
        <v>536</v>
      </c>
      <c r="B200" s="49">
        <v>9143731</v>
      </c>
      <c r="C200" s="49">
        <v>57010</v>
      </c>
      <c r="D200" s="49">
        <v>1638714</v>
      </c>
      <c r="E200" s="49">
        <v>16233</v>
      </c>
      <c r="F200" s="49">
        <v>204844</v>
      </c>
      <c r="G200" s="49">
        <v>8538712</v>
      </c>
      <c r="H200" s="49">
        <v>31342</v>
      </c>
      <c r="I200" s="49">
        <v>1638714</v>
      </c>
      <c r="J200" s="49">
        <v>2196</v>
      </c>
      <c r="K200" s="49">
        <v>204844</v>
      </c>
      <c r="L200" s="49">
        <v>657299</v>
      </c>
      <c r="M200" s="49">
        <v>909</v>
      </c>
      <c r="N200" s="49">
        <v>457200</v>
      </c>
      <c r="O200" s="49">
        <v>64</v>
      </c>
      <c r="P200" s="49">
        <v>5942</v>
      </c>
    </row>
    <row r="201" spans="1:16" x14ac:dyDescent="0.35">
      <c r="A201" s="47" t="s">
        <v>535</v>
      </c>
      <c r="B201" s="49">
        <v>12572211</v>
      </c>
      <c r="C201" s="49">
        <v>47964</v>
      </c>
      <c r="D201" s="49">
        <v>594600</v>
      </c>
      <c r="E201" s="49">
        <v>31318</v>
      </c>
      <c r="F201" s="49">
        <v>8173661</v>
      </c>
      <c r="G201" s="49">
        <v>9602643</v>
      </c>
      <c r="H201" s="49">
        <v>4681</v>
      </c>
      <c r="I201" s="49">
        <v>594600</v>
      </c>
      <c r="J201" s="49">
        <v>31318</v>
      </c>
      <c r="K201" s="49">
        <v>8173661</v>
      </c>
      <c r="L201" s="49">
        <v>427129</v>
      </c>
      <c r="M201" s="49">
        <v>136</v>
      </c>
      <c r="N201" s="49">
        <v>165895</v>
      </c>
      <c r="O201" s="49">
        <v>908</v>
      </c>
      <c r="P201" s="49">
        <v>237041</v>
      </c>
    </row>
    <row r="202" spans="1:16" x14ac:dyDescent="0.35">
      <c r="A202" s="47" t="s">
        <v>534</v>
      </c>
      <c r="B202" s="49">
        <v>139610739</v>
      </c>
      <c r="C202" s="49">
        <v>8259872</v>
      </c>
      <c r="D202" s="49">
        <v>67511484</v>
      </c>
      <c r="E202" s="49">
        <v>5983555</v>
      </c>
      <c r="F202" s="49">
        <v>14264353</v>
      </c>
      <c r="G202" s="49">
        <v>117652548</v>
      </c>
      <c r="H202" s="49">
        <v>1010870</v>
      </c>
      <c r="I202" s="49">
        <v>66643519</v>
      </c>
      <c r="J202" s="49">
        <v>529018</v>
      </c>
      <c r="K202" s="49">
        <v>13650987</v>
      </c>
      <c r="L202" s="49">
        <v>20057915</v>
      </c>
      <c r="M202" s="49">
        <v>29316</v>
      </c>
      <c r="N202" s="49">
        <v>18578615</v>
      </c>
      <c r="O202" s="49">
        <v>15344</v>
      </c>
      <c r="P202" s="49">
        <v>395877</v>
      </c>
    </row>
    <row r="203" spans="1:16" x14ac:dyDescent="0.35">
      <c r="A203" s="47" t="s">
        <v>533</v>
      </c>
      <c r="B203" s="49">
        <v>43510297</v>
      </c>
      <c r="C203" s="49">
        <v>2546868</v>
      </c>
      <c r="D203" s="49">
        <v>24562120</v>
      </c>
      <c r="E203" s="49">
        <v>3467878</v>
      </c>
      <c r="F203" s="49">
        <v>647958</v>
      </c>
      <c r="G203" s="49">
        <v>37662503</v>
      </c>
      <c r="H203" s="49">
        <v>46242</v>
      </c>
      <c r="I203" s="49">
        <v>24572562</v>
      </c>
      <c r="J203" s="49">
        <v>142110</v>
      </c>
      <c r="K203" s="49">
        <v>647958</v>
      </c>
      <c r="L203" s="49">
        <v>7206975</v>
      </c>
      <c r="M203" s="49">
        <v>1342</v>
      </c>
      <c r="N203" s="49">
        <v>6827376</v>
      </c>
      <c r="O203" s="49">
        <v>4122</v>
      </c>
      <c r="P203" s="49">
        <v>18792</v>
      </c>
    </row>
    <row r="204" spans="1:16" x14ac:dyDescent="0.35">
      <c r="A204" s="47" t="s">
        <v>532</v>
      </c>
      <c r="B204" s="49">
        <v>901194</v>
      </c>
      <c r="C204" s="49">
        <v>73627</v>
      </c>
      <c r="D204" s="49">
        <v>100942</v>
      </c>
      <c r="E204" s="49">
        <v>151399</v>
      </c>
      <c r="F204" s="49">
        <v>501949</v>
      </c>
      <c r="G204" s="49">
        <v>679102</v>
      </c>
      <c r="H204">
        <v>0</v>
      </c>
      <c r="I204" s="49">
        <v>98698</v>
      </c>
      <c r="J204" s="49">
        <v>9250</v>
      </c>
      <c r="K204" s="49">
        <v>497877</v>
      </c>
      <c r="L204" s="49">
        <v>40931</v>
      </c>
      <c r="M204">
        <v>0</v>
      </c>
      <c r="N204" s="49">
        <v>24099</v>
      </c>
      <c r="O204" s="49">
        <v>268</v>
      </c>
      <c r="P204" s="49">
        <v>14439</v>
      </c>
    </row>
    <row r="205" spans="1:16" x14ac:dyDescent="0.35">
      <c r="A205" s="47" t="s">
        <v>531</v>
      </c>
      <c r="B205" s="49">
        <v>71968461</v>
      </c>
      <c r="C205" s="49">
        <v>1576542</v>
      </c>
      <c r="D205" s="49">
        <v>57613557</v>
      </c>
      <c r="E205" s="49">
        <v>440494</v>
      </c>
      <c r="F205" s="49">
        <v>3076046</v>
      </c>
      <c r="G205" s="49">
        <v>67909938</v>
      </c>
      <c r="H205" s="49">
        <v>205052</v>
      </c>
      <c r="I205" s="49">
        <v>57058965</v>
      </c>
      <c r="J205" s="49">
        <v>163953</v>
      </c>
      <c r="K205" s="49">
        <v>3089284</v>
      </c>
      <c r="L205" s="49">
        <v>16190317</v>
      </c>
      <c r="M205" s="49">
        <v>5947</v>
      </c>
      <c r="N205" s="49">
        <v>15875646</v>
      </c>
      <c r="O205" s="49">
        <v>4751</v>
      </c>
      <c r="P205" s="49">
        <v>89595</v>
      </c>
    </row>
    <row r="206" spans="1:16" x14ac:dyDescent="0.35">
      <c r="A206" s="47" t="s">
        <v>530</v>
      </c>
      <c r="B206" s="49">
        <v>2106964</v>
      </c>
      <c r="C206" s="49">
        <v>37946</v>
      </c>
      <c r="D206" s="49">
        <v>1893113</v>
      </c>
      <c r="E206" s="49">
        <v>48255</v>
      </c>
      <c r="F206" s="49">
        <v>61254</v>
      </c>
      <c r="G206" s="49">
        <v>1989965</v>
      </c>
      <c r="H206" s="49">
        <v>7262</v>
      </c>
      <c r="I206" s="49">
        <v>1876900</v>
      </c>
      <c r="J206" s="49">
        <v>7330</v>
      </c>
      <c r="K206" s="49">
        <v>61254</v>
      </c>
      <c r="L206" s="49">
        <v>521389</v>
      </c>
      <c r="M206" s="49">
        <v>211</v>
      </c>
      <c r="N206" s="49">
        <v>518109</v>
      </c>
      <c r="O206" s="49">
        <v>213</v>
      </c>
      <c r="P206" s="49">
        <v>1777</v>
      </c>
    </row>
    <row r="207" spans="1:16" x14ac:dyDescent="0.35">
      <c r="A207" s="47" t="s">
        <v>529</v>
      </c>
      <c r="B207" s="49">
        <v>20952005</v>
      </c>
      <c r="C207" s="49">
        <v>121080</v>
      </c>
      <c r="D207" s="49">
        <v>8133316</v>
      </c>
      <c r="E207" s="49">
        <v>435450</v>
      </c>
      <c r="F207" s="49">
        <v>12019477</v>
      </c>
      <c r="G207" s="49">
        <v>20314371</v>
      </c>
      <c r="H207">
        <v>0</v>
      </c>
      <c r="I207" s="49">
        <v>8130699</v>
      </c>
      <c r="J207" s="49">
        <v>9337</v>
      </c>
      <c r="K207" s="49">
        <v>12019477</v>
      </c>
      <c r="L207" s="49">
        <v>2616678</v>
      </c>
      <c r="M207">
        <v>0</v>
      </c>
      <c r="N207" s="49">
        <v>2263360</v>
      </c>
      <c r="O207" s="49">
        <v>271</v>
      </c>
      <c r="P207" s="49">
        <v>348556</v>
      </c>
    </row>
    <row r="208" spans="1:16" x14ac:dyDescent="0.35">
      <c r="A208" s="47" t="s">
        <v>528</v>
      </c>
      <c r="B208" s="49">
        <v>5683524389</v>
      </c>
      <c r="C208" s="49">
        <v>766758183</v>
      </c>
      <c r="D208" s="49">
        <v>1464816649</v>
      </c>
      <c r="E208" s="49">
        <v>1271223479</v>
      </c>
      <c r="F208" s="49">
        <v>889938464</v>
      </c>
      <c r="G208" s="49">
        <v>3498284650</v>
      </c>
      <c r="H208" s="49">
        <v>71201284</v>
      </c>
      <c r="I208" s="49">
        <v>1432129060</v>
      </c>
      <c r="J208" s="49">
        <v>177465693</v>
      </c>
      <c r="K208" s="49">
        <v>873363468</v>
      </c>
      <c r="L208" s="49">
        <v>453539151</v>
      </c>
      <c r="M208" s="49">
        <v>2064499</v>
      </c>
      <c r="N208" s="49">
        <v>393638169</v>
      </c>
      <c r="O208" s="49">
        <v>5150218</v>
      </c>
      <c r="P208" s="49">
        <v>25321203</v>
      </c>
    </row>
    <row r="209" spans="1:16" x14ac:dyDescent="0.35">
      <c r="A209" s="47" t="s">
        <v>527</v>
      </c>
      <c r="B209" s="49">
        <v>515027445</v>
      </c>
      <c r="C209" s="49">
        <v>120298730</v>
      </c>
      <c r="D209" s="49">
        <v>83821521</v>
      </c>
      <c r="E209" s="49">
        <v>112958666</v>
      </c>
      <c r="F209" s="49">
        <v>99815968</v>
      </c>
      <c r="G209" s="49">
        <v>83798600</v>
      </c>
      <c r="H209">
        <v>0</v>
      </c>
      <c r="I209" s="49">
        <v>83798600</v>
      </c>
      <c r="J209">
        <v>0</v>
      </c>
      <c r="K209">
        <v>0</v>
      </c>
      <c r="L209" s="49">
        <v>12325500</v>
      </c>
      <c r="M209">
        <v>0</v>
      </c>
      <c r="N209" s="49">
        <v>12325500</v>
      </c>
      <c r="O209">
        <v>0</v>
      </c>
      <c r="P209">
        <v>0</v>
      </c>
    </row>
    <row r="210" spans="1:16" x14ac:dyDescent="0.35">
      <c r="A210" s="47" t="s">
        <v>526</v>
      </c>
      <c r="B210" s="49">
        <v>86185370</v>
      </c>
      <c r="C210" s="49">
        <v>13594616</v>
      </c>
      <c r="D210" s="49">
        <v>3079967</v>
      </c>
      <c r="E210" s="49">
        <v>43898684</v>
      </c>
      <c r="F210" s="49">
        <v>7674183</v>
      </c>
      <c r="G210" s="49">
        <v>3079967</v>
      </c>
      <c r="H210">
        <v>0</v>
      </c>
      <c r="I210" s="49">
        <v>3079967</v>
      </c>
      <c r="J210">
        <v>0</v>
      </c>
      <c r="K210">
        <v>0</v>
      </c>
      <c r="L210" s="49">
        <v>554118</v>
      </c>
      <c r="M210">
        <v>0</v>
      </c>
      <c r="N210" s="49">
        <v>554118</v>
      </c>
      <c r="O210">
        <v>0</v>
      </c>
      <c r="P210">
        <v>0</v>
      </c>
    </row>
    <row r="211" spans="1:16" x14ac:dyDescent="0.35">
      <c r="A211" s="47" t="s">
        <v>525</v>
      </c>
      <c r="B211" s="49">
        <v>4385189666</v>
      </c>
      <c r="C211" s="49">
        <v>469713236</v>
      </c>
      <c r="D211" s="49">
        <v>827283215</v>
      </c>
      <c r="E211" s="49">
        <v>646464913</v>
      </c>
      <c r="F211" s="49">
        <v>873819674</v>
      </c>
      <c r="G211" s="49">
        <v>752480864</v>
      </c>
      <c r="H211">
        <v>0</v>
      </c>
      <c r="I211" s="49">
        <v>752480864</v>
      </c>
      <c r="J211">
        <v>0</v>
      </c>
      <c r="K211">
        <v>0</v>
      </c>
      <c r="L211" s="49">
        <v>164657777</v>
      </c>
      <c r="M211">
        <v>0</v>
      </c>
      <c r="N211" s="49">
        <v>164657777</v>
      </c>
      <c r="O211">
        <v>0</v>
      </c>
      <c r="P211">
        <v>0</v>
      </c>
    </row>
    <row r="212" spans="1:16" x14ac:dyDescent="0.35">
      <c r="A212" s="47" t="s">
        <v>524</v>
      </c>
      <c r="B212" s="49">
        <v>8565469</v>
      </c>
      <c r="C212" s="49">
        <v>2621227</v>
      </c>
      <c r="D212" s="49">
        <v>838208</v>
      </c>
      <c r="E212" s="49">
        <v>593470</v>
      </c>
      <c r="F212" s="49">
        <v>3194615</v>
      </c>
      <c r="G212" s="49">
        <v>838208</v>
      </c>
      <c r="H212">
        <v>0</v>
      </c>
      <c r="I212" s="49">
        <v>838208</v>
      </c>
      <c r="J212">
        <v>0</v>
      </c>
      <c r="K212">
        <v>0</v>
      </c>
      <c r="L212" s="49">
        <v>178657</v>
      </c>
      <c r="M212">
        <v>0</v>
      </c>
      <c r="N212" s="49">
        <v>178657</v>
      </c>
      <c r="O212">
        <v>0</v>
      </c>
      <c r="P212">
        <v>0</v>
      </c>
    </row>
    <row r="213" spans="1:16" x14ac:dyDescent="0.35">
      <c r="A213" s="47" t="s">
        <v>523</v>
      </c>
      <c r="B213" s="49">
        <v>314082280</v>
      </c>
      <c r="C213" s="49">
        <v>105695547</v>
      </c>
      <c r="D213" s="49">
        <v>44341556</v>
      </c>
      <c r="E213" s="49">
        <v>11585994</v>
      </c>
      <c r="F213" s="49">
        <v>81854666</v>
      </c>
      <c r="G213" s="49">
        <v>44446142</v>
      </c>
      <c r="H213">
        <v>0</v>
      </c>
      <c r="I213" s="49">
        <v>44446142</v>
      </c>
      <c r="J213">
        <v>0</v>
      </c>
      <c r="K213">
        <v>0</v>
      </c>
      <c r="L213" s="49">
        <v>10267290</v>
      </c>
      <c r="M213">
        <v>0</v>
      </c>
      <c r="N213" s="49">
        <v>10267290</v>
      </c>
      <c r="O213">
        <v>0</v>
      </c>
      <c r="P213">
        <v>0</v>
      </c>
    </row>
    <row r="214" spans="1:16" x14ac:dyDescent="0.35">
      <c r="A214" s="47" t="s">
        <v>522</v>
      </c>
      <c r="B214" s="49">
        <v>251620741</v>
      </c>
      <c r="C214" s="49">
        <v>31468509</v>
      </c>
      <c r="D214" s="49">
        <v>58588805</v>
      </c>
      <c r="E214" s="49">
        <v>58427784</v>
      </c>
      <c r="F214" s="49">
        <v>8825450</v>
      </c>
      <c r="G214" s="49">
        <v>103964574</v>
      </c>
      <c r="H214" s="49">
        <v>4044675</v>
      </c>
      <c r="I214" s="49">
        <v>33334321</v>
      </c>
      <c r="J214" s="49">
        <v>10655577</v>
      </c>
      <c r="K214" s="49">
        <v>8658056</v>
      </c>
      <c r="L214" s="49">
        <v>13047325</v>
      </c>
      <c r="M214" s="49">
        <v>186050</v>
      </c>
      <c r="N214" s="49">
        <v>9798280</v>
      </c>
      <c r="O214" s="49">
        <v>490155</v>
      </c>
      <c r="P214" s="49">
        <v>398276</v>
      </c>
    </row>
    <row r="215" spans="1:16" x14ac:dyDescent="0.35">
      <c r="A215" s="47" t="s">
        <v>459</v>
      </c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</row>
    <row r="216" spans="1:16" x14ac:dyDescent="0.35">
      <c r="A216" s="47" t="s">
        <v>460</v>
      </c>
      <c r="B216" s="49">
        <v>34100612</v>
      </c>
      <c r="C216" s="49">
        <v>6267275</v>
      </c>
      <c r="D216" s="49">
        <v>631627</v>
      </c>
      <c r="E216" s="49">
        <v>7879187</v>
      </c>
      <c r="F216" s="49">
        <v>78284</v>
      </c>
      <c r="G216" s="49">
        <v>22782795</v>
      </c>
      <c r="H216" s="49">
        <v>167550</v>
      </c>
      <c r="I216" s="49">
        <v>491515</v>
      </c>
      <c r="J216" s="49">
        <v>2801207</v>
      </c>
      <c r="K216" s="49">
        <v>78284</v>
      </c>
      <c r="L216" s="49">
        <v>5495051</v>
      </c>
      <c r="M216" s="49">
        <v>4188</v>
      </c>
      <c r="N216" s="49">
        <v>255167</v>
      </c>
      <c r="O216" s="49">
        <v>70426</v>
      </c>
      <c r="P216" s="49">
        <v>1955</v>
      </c>
    </row>
    <row r="217" spans="1:16" x14ac:dyDescent="0.35">
      <c r="A217" s="47" t="s">
        <v>461</v>
      </c>
      <c r="B217" s="49">
        <v>2906923</v>
      </c>
      <c r="C217" s="49">
        <v>46098</v>
      </c>
      <c r="D217" s="49">
        <v>358907</v>
      </c>
      <c r="E217" s="49">
        <v>2346007</v>
      </c>
      <c r="F217" s="49">
        <v>86761</v>
      </c>
      <c r="G217" s="49">
        <v>1249006</v>
      </c>
      <c r="H217" s="49">
        <v>5264</v>
      </c>
      <c r="I217" s="49">
        <v>358907</v>
      </c>
      <c r="J217" s="49">
        <v>788824</v>
      </c>
      <c r="K217" s="49">
        <v>86761</v>
      </c>
      <c r="L217" s="49">
        <v>148189</v>
      </c>
      <c r="M217" s="49">
        <v>132</v>
      </c>
      <c r="N217" s="49">
        <v>115945</v>
      </c>
      <c r="O217" s="49">
        <v>30750</v>
      </c>
      <c r="P217" s="49">
        <v>881</v>
      </c>
    </row>
    <row r="218" spans="1:16" x14ac:dyDescent="0.35">
      <c r="A218" s="47" t="s">
        <v>462</v>
      </c>
      <c r="B218" s="49">
        <v>8328128</v>
      </c>
      <c r="C218" s="49">
        <v>37637</v>
      </c>
      <c r="D218" s="49">
        <v>1058617</v>
      </c>
      <c r="E218" s="49">
        <v>211666</v>
      </c>
      <c r="F218" s="49">
        <v>305053</v>
      </c>
      <c r="G218" s="49">
        <v>8086500</v>
      </c>
      <c r="H218" s="49">
        <v>13568</v>
      </c>
      <c r="I218" s="49">
        <v>1058617</v>
      </c>
      <c r="J218" s="49">
        <v>25468</v>
      </c>
      <c r="K218" s="49">
        <v>305053</v>
      </c>
      <c r="L218" s="49">
        <v>469771</v>
      </c>
      <c r="M218" s="49">
        <v>339</v>
      </c>
      <c r="N218" s="49">
        <v>295377</v>
      </c>
      <c r="O218" s="49">
        <v>636</v>
      </c>
      <c r="P218" s="49">
        <v>7626</v>
      </c>
    </row>
    <row r="219" spans="1:16" x14ac:dyDescent="0.35">
      <c r="A219" s="47" t="s">
        <v>463</v>
      </c>
      <c r="B219" s="49">
        <v>407297786</v>
      </c>
      <c r="C219" s="49">
        <v>172807325</v>
      </c>
      <c r="D219" s="49">
        <v>42336342</v>
      </c>
      <c r="E219" s="49">
        <v>51687105</v>
      </c>
      <c r="F219" s="49">
        <v>15914363</v>
      </c>
      <c r="G219" s="49">
        <v>193684986</v>
      </c>
      <c r="H219" s="49">
        <v>5835849</v>
      </c>
      <c r="I219" s="49">
        <v>41625777</v>
      </c>
      <c r="J219" s="49">
        <v>10481435</v>
      </c>
      <c r="K219" s="49">
        <v>14573254</v>
      </c>
      <c r="L219" s="49">
        <v>15345684</v>
      </c>
      <c r="M219" s="49">
        <v>145936</v>
      </c>
      <c r="N219" s="49">
        <v>11543727</v>
      </c>
      <c r="O219" s="49">
        <v>261999</v>
      </c>
      <c r="P219" s="49">
        <v>364374</v>
      </c>
    </row>
    <row r="220" spans="1:16" x14ac:dyDescent="0.35">
      <c r="A220" s="47" t="s">
        <v>466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</row>
    <row r="221" spans="1:16" x14ac:dyDescent="0.35">
      <c r="A221" s="47" t="s">
        <v>467</v>
      </c>
      <c r="B221" s="49">
        <v>4480108</v>
      </c>
      <c r="C221" s="49">
        <v>677904</v>
      </c>
      <c r="D221" s="49">
        <v>199037</v>
      </c>
      <c r="E221" s="49">
        <v>58731</v>
      </c>
      <c r="F221" s="49">
        <v>697407</v>
      </c>
      <c r="G221" s="49">
        <v>2732106</v>
      </c>
      <c r="H221">
        <v>0</v>
      </c>
      <c r="I221" s="49">
        <v>179892</v>
      </c>
      <c r="J221">
        <v>0</v>
      </c>
      <c r="K221">
        <v>0</v>
      </c>
      <c r="L221" s="49">
        <v>500813</v>
      </c>
      <c r="M221">
        <v>0</v>
      </c>
      <c r="N221" s="49">
        <v>85918</v>
      </c>
      <c r="O221">
        <v>0</v>
      </c>
      <c r="P221">
        <v>0</v>
      </c>
    </row>
    <row r="222" spans="1:16" x14ac:dyDescent="0.35">
      <c r="A222" s="47" t="s">
        <v>468</v>
      </c>
      <c r="B222" s="49">
        <v>84758</v>
      </c>
      <c r="C222" s="50"/>
      <c r="D222" s="49">
        <v>73974</v>
      </c>
      <c r="E222" s="50"/>
      <c r="F222" s="49">
        <v>8390</v>
      </c>
      <c r="G222" s="49">
        <v>76368</v>
      </c>
      <c r="H222" s="50"/>
      <c r="I222" s="49">
        <v>73974</v>
      </c>
      <c r="J222" s="50"/>
      <c r="K222">
        <v>0</v>
      </c>
      <c r="L222" s="49">
        <v>26130</v>
      </c>
      <c r="M222" s="50"/>
      <c r="N222" s="49">
        <v>25891</v>
      </c>
      <c r="O222" s="50"/>
      <c r="P222">
        <v>0</v>
      </c>
    </row>
    <row r="223" spans="1:16" x14ac:dyDescent="0.35">
      <c r="A223" s="47" t="s">
        <v>469</v>
      </c>
      <c r="B223" s="49">
        <v>5339749</v>
      </c>
      <c r="C223" s="49">
        <v>1640338</v>
      </c>
      <c r="D223" s="49">
        <v>440143</v>
      </c>
      <c r="E223" s="49">
        <v>2200185</v>
      </c>
      <c r="F223" s="49">
        <v>569382</v>
      </c>
      <c r="G223" s="49">
        <v>440143</v>
      </c>
      <c r="H223">
        <v>0</v>
      </c>
      <c r="I223" s="49">
        <v>440143</v>
      </c>
      <c r="J223">
        <v>0</v>
      </c>
      <c r="K223">
        <v>0</v>
      </c>
      <c r="L223" s="49">
        <v>110589</v>
      </c>
      <c r="M223">
        <v>0</v>
      </c>
      <c r="N223" s="49">
        <v>110589</v>
      </c>
      <c r="O223">
        <v>0</v>
      </c>
      <c r="P223">
        <v>0</v>
      </c>
    </row>
    <row r="224" spans="1:16" x14ac:dyDescent="0.35">
      <c r="A224" s="47" t="s">
        <v>479</v>
      </c>
      <c r="B224" s="49">
        <v>6387171259</v>
      </c>
      <c r="C224" s="49">
        <v>590415171</v>
      </c>
      <c r="D224" s="49">
        <v>2541263852</v>
      </c>
      <c r="E224" s="49">
        <v>727449260</v>
      </c>
      <c r="F224" s="49">
        <v>328966014</v>
      </c>
      <c r="G224" s="49">
        <v>2357797470</v>
      </c>
      <c r="H224">
        <v>0</v>
      </c>
      <c r="I224" s="49">
        <v>2357797470</v>
      </c>
      <c r="J224">
        <v>0</v>
      </c>
      <c r="K224">
        <v>0</v>
      </c>
      <c r="L224" s="49">
        <v>530235869</v>
      </c>
      <c r="M224">
        <v>0</v>
      </c>
      <c r="N224" s="49">
        <v>530235869</v>
      </c>
      <c r="O224">
        <v>0</v>
      </c>
      <c r="P224">
        <v>0</v>
      </c>
    </row>
    <row r="225" spans="1:16" x14ac:dyDescent="0.35">
      <c r="A225" s="47" t="s">
        <v>521</v>
      </c>
      <c r="B225" s="49">
        <v>49840319</v>
      </c>
      <c r="C225" s="49">
        <v>675225</v>
      </c>
      <c r="D225" s="49">
        <v>42144540</v>
      </c>
      <c r="E225" s="49">
        <v>245236</v>
      </c>
      <c r="F225" s="49">
        <v>2530623</v>
      </c>
      <c r="G225" s="49">
        <v>47634782</v>
      </c>
      <c r="H225" s="49">
        <v>31924</v>
      </c>
      <c r="I225" s="49">
        <v>42098926</v>
      </c>
      <c r="J225" s="49">
        <v>29815</v>
      </c>
      <c r="K225" s="49">
        <v>2517842</v>
      </c>
      <c r="L225" s="49">
        <v>12283375</v>
      </c>
      <c r="M225" s="49">
        <v>1244</v>
      </c>
      <c r="N225" s="49">
        <v>12067475</v>
      </c>
      <c r="O225" s="49">
        <v>1169</v>
      </c>
      <c r="P225" s="49">
        <v>98188</v>
      </c>
    </row>
    <row r="226" spans="1:16" x14ac:dyDescent="0.35">
      <c r="A226" s="47" t="s">
        <v>520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</row>
    <row r="227" spans="1:16" x14ac:dyDescent="0.35">
      <c r="A227" s="47" t="s">
        <v>519</v>
      </c>
      <c r="B227" s="49">
        <v>83059393</v>
      </c>
      <c r="C227" s="49">
        <v>23413631</v>
      </c>
      <c r="D227" s="49">
        <v>21859281</v>
      </c>
      <c r="E227" s="49">
        <v>18889577</v>
      </c>
      <c r="F227" s="49">
        <v>11208660</v>
      </c>
      <c r="G227" s="49">
        <v>26377449</v>
      </c>
      <c r="H227" s="49">
        <v>558469</v>
      </c>
      <c r="I227" s="49">
        <v>12818386</v>
      </c>
      <c r="J227" s="49">
        <v>191907</v>
      </c>
      <c r="K227" s="49">
        <v>11208660</v>
      </c>
      <c r="L227" s="49">
        <v>3789607</v>
      </c>
      <c r="M227" s="49">
        <v>16198</v>
      </c>
      <c r="N227" s="49">
        <v>3396385</v>
      </c>
      <c r="O227" s="49">
        <v>5565</v>
      </c>
      <c r="P227" s="49">
        <v>325058</v>
      </c>
    </row>
    <row r="228" spans="1:16" x14ac:dyDescent="0.35">
      <c r="A228" s="47" t="s">
        <v>518</v>
      </c>
      <c r="B228" s="49">
        <v>33473584</v>
      </c>
      <c r="C228" s="49">
        <v>10617217</v>
      </c>
      <c r="D228" s="49">
        <v>1880455</v>
      </c>
      <c r="E228" s="49">
        <v>103158</v>
      </c>
      <c r="F228" s="49">
        <v>15197819</v>
      </c>
      <c r="G228" s="49">
        <v>17520127</v>
      </c>
      <c r="H228" s="49">
        <v>242407</v>
      </c>
      <c r="I228" s="49">
        <v>1771188</v>
      </c>
      <c r="J228">
        <v>0</v>
      </c>
      <c r="K228" s="49">
        <v>15197819</v>
      </c>
      <c r="L228" s="49">
        <v>751648</v>
      </c>
      <c r="M228" s="49">
        <v>7029</v>
      </c>
      <c r="N228" s="49">
        <v>294939</v>
      </c>
      <c r="O228">
        <v>0</v>
      </c>
      <c r="P228" s="49">
        <v>440727</v>
      </c>
    </row>
    <row r="229" spans="1:16" x14ac:dyDescent="0.35">
      <c r="A229" s="47" t="s">
        <v>517</v>
      </c>
      <c r="B229" s="49">
        <v>30358492</v>
      </c>
      <c r="C229" s="49">
        <v>13604219</v>
      </c>
      <c r="D229" s="49">
        <v>3356916</v>
      </c>
      <c r="E229" s="49">
        <v>282754</v>
      </c>
      <c r="F229" s="49">
        <v>5564478</v>
      </c>
      <c r="G229" s="49">
        <v>9928198</v>
      </c>
      <c r="H229" s="49">
        <v>2931</v>
      </c>
      <c r="I229" s="49">
        <v>3359157</v>
      </c>
      <c r="J229" s="49">
        <v>2169</v>
      </c>
      <c r="K229" s="49">
        <v>5564478</v>
      </c>
      <c r="L229" s="49">
        <v>733641</v>
      </c>
      <c r="M229" s="49">
        <v>85</v>
      </c>
      <c r="N229" s="49">
        <v>543142</v>
      </c>
      <c r="O229" s="49">
        <v>63</v>
      </c>
      <c r="P229" s="49">
        <v>161370</v>
      </c>
    </row>
    <row r="230" spans="1:16" x14ac:dyDescent="0.35">
      <c r="A230" s="47" t="s">
        <v>516</v>
      </c>
      <c r="B230" s="49">
        <v>146617742</v>
      </c>
      <c r="C230" s="49">
        <v>48970981</v>
      </c>
      <c r="D230" s="49">
        <v>59999844</v>
      </c>
      <c r="E230" s="49">
        <v>6126452</v>
      </c>
      <c r="F230" s="49">
        <v>16877828</v>
      </c>
      <c r="G230" s="49">
        <v>92086950</v>
      </c>
      <c r="H230" s="49">
        <v>2628268</v>
      </c>
      <c r="I230" s="49">
        <v>60008193</v>
      </c>
      <c r="J230" s="49">
        <v>334962</v>
      </c>
      <c r="K230" s="49">
        <v>16877828</v>
      </c>
      <c r="L230" s="49">
        <v>14362847</v>
      </c>
      <c r="M230" s="49">
        <v>76224</v>
      </c>
      <c r="N230" s="49">
        <v>13432549</v>
      </c>
      <c r="O230" s="49">
        <v>9713</v>
      </c>
      <c r="P230" s="49">
        <v>489466</v>
      </c>
    </row>
    <row r="231" spans="1:16" x14ac:dyDescent="0.35">
      <c r="A231" s="47" t="s">
        <v>515</v>
      </c>
      <c r="B231" s="49">
        <v>1971220</v>
      </c>
      <c r="C231" s="49">
        <v>295880</v>
      </c>
      <c r="D231" s="49">
        <v>42006</v>
      </c>
      <c r="E231" s="49">
        <v>91780</v>
      </c>
      <c r="F231" s="49">
        <v>194931</v>
      </c>
      <c r="G231" s="49">
        <v>1584460</v>
      </c>
      <c r="H231">
        <v>0</v>
      </c>
      <c r="I231" s="49">
        <v>42006</v>
      </c>
      <c r="J231" s="49">
        <v>900</v>
      </c>
      <c r="K231" s="49">
        <v>194931</v>
      </c>
      <c r="L231" s="49">
        <v>56450</v>
      </c>
      <c r="M231">
        <v>0</v>
      </c>
      <c r="N231" s="49">
        <v>11720</v>
      </c>
      <c r="O231" s="49">
        <v>26</v>
      </c>
      <c r="P231" s="49">
        <v>5652</v>
      </c>
    </row>
    <row r="232" spans="1:16" x14ac:dyDescent="0.35">
      <c r="A232" s="47" t="s">
        <v>514</v>
      </c>
      <c r="B232" s="49">
        <v>270597921</v>
      </c>
      <c r="C232" s="49">
        <v>103291210</v>
      </c>
      <c r="D232" s="49">
        <v>53000342</v>
      </c>
      <c r="E232" s="49">
        <v>11172638</v>
      </c>
      <c r="F232" s="49">
        <v>49684157</v>
      </c>
      <c r="G232" s="49">
        <v>135782996</v>
      </c>
      <c r="H232" s="49">
        <v>2869386</v>
      </c>
      <c r="I232" s="49">
        <v>52901049</v>
      </c>
      <c r="J232" s="49">
        <v>1572082</v>
      </c>
      <c r="K232" s="49">
        <v>49684157</v>
      </c>
      <c r="L232" s="49">
        <v>7318970</v>
      </c>
      <c r="M232" s="49">
        <v>83217</v>
      </c>
      <c r="N232" s="49">
        <v>4915362</v>
      </c>
      <c r="O232" s="49">
        <v>45591</v>
      </c>
      <c r="P232" s="49">
        <v>1440859</v>
      </c>
    </row>
  </sheetData>
  <mergeCells count="19">
    <mergeCell ref="P6:P7"/>
    <mergeCell ref="H6:H7"/>
    <mergeCell ref="I6:I7"/>
    <mergeCell ref="J6:J7"/>
    <mergeCell ref="K6:K7"/>
    <mergeCell ref="L6:L7"/>
    <mergeCell ref="M6:M7"/>
    <mergeCell ref="B4:F4"/>
    <mergeCell ref="G4:K4"/>
    <mergeCell ref="L4:P4"/>
    <mergeCell ref="B5:P5"/>
    <mergeCell ref="B6:B7"/>
    <mergeCell ref="C6:C7"/>
    <mergeCell ref="D6:D7"/>
    <mergeCell ref="E6:E7"/>
    <mergeCell ref="F6:F7"/>
    <mergeCell ref="G6:G7"/>
    <mergeCell ref="N6:N7"/>
    <mergeCell ref="O6:O7"/>
  </mergeCells>
  <pageMargins left="0.78740157499999996" right="0.78740157499999996" top="0.984251969" bottom="0.984251969" header="0.4921259845" footer="0.492125984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0E97D-7335-45A5-9839-1069FACB143A}">
  <dimension ref="A1:G107"/>
  <sheetViews>
    <sheetView topLeftCell="E1" zoomScale="85" zoomScaleNormal="85" workbookViewId="0">
      <selection activeCell="G14" sqref="G14"/>
    </sheetView>
  </sheetViews>
  <sheetFormatPr baseColWidth="10" defaultRowHeight="14.5" x14ac:dyDescent="0.35"/>
  <cols>
    <col min="1" max="1" width="50.36328125" bestFit="1" customWidth="1"/>
    <col min="2" max="2" width="17.54296875" bestFit="1" customWidth="1"/>
    <col min="3" max="3" width="33.08984375" customWidth="1"/>
    <col min="4" max="4" width="34" customWidth="1"/>
    <col min="5" max="5" width="45.54296875" bestFit="1" customWidth="1"/>
    <col min="6" max="6" width="16.08984375" bestFit="1" customWidth="1"/>
    <col min="7" max="7" width="45.54296875" bestFit="1" customWidth="1"/>
  </cols>
  <sheetData>
    <row r="1" spans="1:7" x14ac:dyDescent="0.35">
      <c r="A1" s="63" t="s">
        <v>8</v>
      </c>
    </row>
    <row r="2" spans="1:7" x14ac:dyDescent="0.35">
      <c r="A2" t="s">
        <v>751</v>
      </c>
    </row>
    <row r="3" spans="1:7" x14ac:dyDescent="0.35">
      <c r="A3" t="s">
        <v>752</v>
      </c>
    </row>
    <row r="4" spans="1:7" x14ac:dyDescent="0.35">
      <c r="E4" s="71"/>
      <c r="G4" s="71"/>
    </row>
    <row r="5" spans="1:7" x14ac:dyDescent="0.35">
      <c r="A5" s="64" t="s">
        <v>14</v>
      </c>
      <c r="B5" s="104" t="s">
        <v>15</v>
      </c>
      <c r="C5" s="105"/>
      <c r="D5" s="104" t="s">
        <v>122</v>
      </c>
      <c r="E5" s="105"/>
      <c r="F5" s="104" t="s">
        <v>124</v>
      </c>
      <c r="G5" s="105"/>
    </row>
    <row r="6" spans="1:7" x14ac:dyDescent="0.35">
      <c r="A6" s="64" t="s">
        <v>753</v>
      </c>
      <c r="B6" s="65" t="s">
        <v>754</v>
      </c>
      <c r="C6" s="65" t="s">
        <v>755</v>
      </c>
      <c r="D6" s="65" t="s">
        <v>754</v>
      </c>
      <c r="E6" s="65" t="s">
        <v>755</v>
      </c>
      <c r="F6" s="65" t="s">
        <v>754</v>
      </c>
      <c r="G6" s="65" t="s">
        <v>755</v>
      </c>
    </row>
    <row r="7" spans="1:7" x14ac:dyDescent="0.35">
      <c r="A7" s="64" t="s">
        <v>16</v>
      </c>
      <c r="B7" s="106" t="s">
        <v>21</v>
      </c>
      <c r="C7" s="107"/>
      <c r="D7" s="107"/>
      <c r="E7" s="107"/>
      <c r="F7" s="107"/>
      <c r="G7" s="108"/>
    </row>
    <row r="8" spans="1:7" x14ac:dyDescent="0.35">
      <c r="A8" s="66" t="s">
        <v>22</v>
      </c>
      <c r="B8" s="109"/>
      <c r="C8" s="110"/>
      <c r="D8" s="110"/>
      <c r="E8" s="110"/>
      <c r="F8" s="110"/>
      <c r="G8" s="111"/>
    </row>
    <row r="9" spans="1:7" x14ac:dyDescent="0.35">
      <c r="A9" s="67" t="s">
        <v>23</v>
      </c>
      <c r="B9" s="68">
        <v>3267388705988</v>
      </c>
      <c r="C9" s="68">
        <v>566363233552</v>
      </c>
      <c r="D9" s="68">
        <v>412695719877</v>
      </c>
      <c r="E9" s="68">
        <v>155870136634</v>
      </c>
      <c r="F9" s="68">
        <v>505850598583</v>
      </c>
      <c r="G9" s="68">
        <v>247110681903</v>
      </c>
    </row>
    <row r="10" spans="1:7" x14ac:dyDescent="0.35">
      <c r="A10" s="67" t="s">
        <v>24</v>
      </c>
      <c r="B10" s="68">
        <v>4752278153</v>
      </c>
      <c r="C10" s="68">
        <v>3013705818</v>
      </c>
      <c r="D10" s="68">
        <v>2431483276</v>
      </c>
      <c r="E10" s="68">
        <v>1710257284</v>
      </c>
      <c r="F10" s="68">
        <v>1311179437</v>
      </c>
      <c r="G10" s="68">
        <v>1303203039</v>
      </c>
    </row>
    <row r="11" spans="1:7" x14ac:dyDescent="0.35">
      <c r="A11" s="67" t="s">
        <v>25</v>
      </c>
      <c r="B11" s="68">
        <v>15007727507</v>
      </c>
      <c r="C11" s="68">
        <v>9051477719</v>
      </c>
      <c r="D11" s="68">
        <v>3989134608</v>
      </c>
      <c r="E11" s="68">
        <v>2955078170</v>
      </c>
      <c r="F11" s="68">
        <v>2073428718</v>
      </c>
      <c r="G11" s="68">
        <v>1784001296</v>
      </c>
    </row>
    <row r="12" spans="1:7" x14ac:dyDescent="0.35">
      <c r="A12" s="67" t="s">
        <v>26</v>
      </c>
      <c r="B12" s="68">
        <v>19733973761</v>
      </c>
      <c r="C12" s="68">
        <v>116318497</v>
      </c>
      <c r="D12" s="68">
        <v>3379707894</v>
      </c>
      <c r="E12" s="68">
        <v>8350663</v>
      </c>
      <c r="F12" s="68">
        <v>454637862</v>
      </c>
      <c r="G12" s="68">
        <v>4411210</v>
      </c>
    </row>
    <row r="13" spans="1:7" x14ac:dyDescent="0.35">
      <c r="A13" s="67" t="s">
        <v>27</v>
      </c>
      <c r="B13" s="68">
        <v>4338869487</v>
      </c>
      <c r="C13" s="68">
        <v>715419168</v>
      </c>
      <c r="D13" s="68">
        <v>322448129</v>
      </c>
      <c r="E13" s="68">
        <v>319528707</v>
      </c>
      <c r="F13" s="68">
        <v>232301053</v>
      </c>
      <c r="G13" s="68">
        <v>225105350</v>
      </c>
    </row>
    <row r="14" spans="1:7" x14ac:dyDescent="0.35">
      <c r="A14" s="67" t="s">
        <v>28</v>
      </c>
      <c r="B14" s="68">
        <v>1196953264</v>
      </c>
      <c r="C14" s="68">
        <v>36689321</v>
      </c>
      <c r="D14" s="68">
        <v>170753245</v>
      </c>
      <c r="E14" s="68">
        <v>18483459</v>
      </c>
      <c r="F14" s="68">
        <v>72669656</v>
      </c>
      <c r="G14" s="68">
        <v>1568564</v>
      </c>
    </row>
    <row r="15" spans="1:7" x14ac:dyDescent="0.35">
      <c r="A15" s="67" t="s">
        <v>29</v>
      </c>
      <c r="B15" s="68">
        <v>3632980919</v>
      </c>
      <c r="C15" s="68">
        <v>2824407997</v>
      </c>
      <c r="D15" s="68">
        <v>814405488</v>
      </c>
      <c r="E15" s="68">
        <v>627401926</v>
      </c>
      <c r="F15" s="68">
        <v>90395382</v>
      </c>
      <c r="G15" s="68">
        <v>65492304</v>
      </c>
    </row>
    <row r="16" spans="1:7" x14ac:dyDescent="0.35">
      <c r="A16" s="67" t="s">
        <v>30</v>
      </c>
      <c r="B16" s="68">
        <v>15686263366</v>
      </c>
      <c r="C16" s="68">
        <v>14389425344</v>
      </c>
      <c r="D16" s="68">
        <v>3127786615</v>
      </c>
      <c r="E16" s="68">
        <v>3111795751</v>
      </c>
      <c r="F16" s="68">
        <v>9913014268</v>
      </c>
      <c r="G16" s="68">
        <v>9906084494</v>
      </c>
    </row>
    <row r="17" spans="1:7" x14ac:dyDescent="0.35">
      <c r="A17" s="67" t="s">
        <v>31</v>
      </c>
      <c r="B17" s="68">
        <v>24029502904</v>
      </c>
      <c r="C17" s="68">
        <v>13912727660</v>
      </c>
      <c r="D17" s="68">
        <v>554464444</v>
      </c>
      <c r="E17" s="68">
        <v>65620685</v>
      </c>
      <c r="F17" s="68">
        <v>10761282361</v>
      </c>
      <c r="G17" s="68">
        <v>8731241000</v>
      </c>
    </row>
    <row r="18" spans="1:7" x14ac:dyDescent="0.35">
      <c r="A18" s="67" t="s">
        <v>32</v>
      </c>
      <c r="B18" s="68">
        <v>11417144544</v>
      </c>
      <c r="C18" s="68">
        <v>258732088</v>
      </c>
      <c r="D18" s="68">
        <v>621760288</v>
      </c>
      <c r="E18" s="68">
        <v>10515282</v>
      </c>
      <c r="F18" s="68">
        <v>515729885</v>
      </c>
      <c r="G18" s="68">
        <v>123809249</v>
      </c>
    </row>
    <row r="19" spans="1:7" x14ac:dyDescent="0.35">
      <c r="A19" s="67" t="s">
        <v>33</v>
      </c>
      <c r="B19" s="68">
        <v>3125366908</v>
      </c>
      <c r="C19" s="68">
        <v>938414701</v>
      </c>
      <c r="D19" s="68">
        <v>1293921174</v>
      </c>
      <c r="E19" s="68">
        <v>791129630</v>
      </c>
      <c r="F19" s="68">
        <v>23180903</v>
      </c>
      <c r="G19" s="68">
        <v>22591755</v>
      </c>
    </row>
    <row r="20" spans="1:7" x14ac:dyDescent="0.35">
      <c r="A20" s="67" t="s">
        <v>34</v>
      </c>
      <c r="B20" s="68">
        <v>2538145014</v>
      </c>
      <c r="C20" s="68">
        <v>1636878626</v>
      </c>
      <c r="D20" s="68">
        <v>1080339391</v>
      </c>
      <c r="E20" s="68">
        <v>1060873217</v>
      </c>
      <c r="F20" s="68">
        <v>281436067</v>
      </c>
      <c r="G20" s="68">
        <v>280727709</v>
      </c>
    </row>
    <row r="21" spans="1:7" x14ac:dyDescent="0.35">
      <c r="A21" s="67" t="s">
        <v>35</v>
      </c>
      <c r="B21" s="68">
        <v>2808856341</v>
      </c>
      <c r="C21" s="68">
        <v>472690042</v>
      </c>
      <c r="D21" s="68">
        <v>818893493</v>
      </c>
      <c r="E21" s="68">
        <v>331125899</v>
      </c>
      <c r="F21" s="68">
        <v>118585879</v>
      </c>
      <c r="G21" s="68">
        <v>19555796</v>
      </c>
    </row>
    <row r="22" spans="1:7" x14ac:dyDescent="0.35">
      <c r="A22" s="67" t="s">
        <v>36</v>
      </c>
      <c r="B22" s="68">
        <v>1764062324</v>
      </c>
      <c r="C22" s="68">
        <v>52899940</v>
      </c>
      <c r="D22" s="68">
        <v>15932987</v>
      </c>
      <c r="E22" s="68">
        <v>5578521</v>
      </c>
      <c r="F22" s="68">
        <v>62996310</v>
      </c>
      <c r="G22" s="68">
        <v>14434366</v>
      </c>
    </row>
    <row r="23" spans="1:7" x14ac:dyDescent="0.35">
      <c r="A23" s="67" t="s">
        <v>37</v>
      </c>
      <c r="B23" s="68">
        <v>187607956</v>
      </c>
      <c r="C23" s="68">
        <v>1462449</v>
      </c>
      <c r="D23" s="68">
        <v>2715336</v>
      </c>
      <c r="E23" s="68">
        <v>13137</v>
      </c>
      <c r="F23" s="68">
        <v>103244396</v>
      </c>
      <c r="G23" s="68">
        <v>1289276</v>
      </c>
    </row>
    <row r="24" spans="1:7" x14ac:dyDescent="0.35">
      <c r="A24" s="67" t="s">
        <v>38</v>
      </c>
      <c r="B24" s="68">
        <v>16719115090</v>
      </c>
      <c r="C24" s="68">
        <v>5715462823</v>
      </c>
      <c r="D24" s="68">
        <v>5077423933</v>
      </c>
      <c r="E24" s="68">
        <v>4007807141</v>
      </c>
      <c r="F24" s="68">
        <v>645823485</v>
      </c>
      <c r="G24" s="68">
        <v>593879831</v>
      </c>
    </row>
    <row r="25" spans="1:7" x14ac:dyDescent="0.35">
      <c r="A25" s="67" t="s">
        <v>39</v>
      </c>
      <c r="B25" s="68">
        <v>6825492489</v>
      </c>
      <c r="C25" s="68">
        <v>1295067471</v>
      </c>
      <c r="D25" s="68">
        <v>1287399642</v>
      </c>
      <c r="E25" s="68">
        <v>834559052</v>
      </c>
      <c r="F25" s="68">
        <v>194518308</v>
      </c>
      <c r="G25" s="68">
        <v>172110215</v>
      </c>
    </row>
    <row r="26" spans="1:7" x14ac:dyDescent="0.35">
      <c r="A26" s="67" t="s">
        <v>40</v>
      </c>
      <c r="B26" s="68">
        <v>6922239593</v>
      </c>
      <c r="C26" s="68">
        <v>3865818789</v>
      </c>
      <c r="D26" s="68">
        <v>1086082854</v>
      </c>
      <c r="E26" s="68">
        <v>677203197</v>
      </c>
      <c r="F26" s="68">
        <v>1795863461</v>
      </c>
      <c r="G26" s="68">
        <v>1784090557</v>
      </c>
    </row>
    <row r="27" spans="1:7" x14ac:dyDescent="0.35">
      <c r="A27" s="67" t="s">
        <v>41</v>
      </c>
      <c r="B27" s="68">
        <v>8096772412</v>
      </c>
      <c r="C27" s="68">
        <v>3637427062</v>
      </c>
      <c r="D27" s="68">
        <v>2768668176</v>
      </c>
      <c r="E27" s="68">
        <v>2561040212</v>
      </c>
      <c r="F27" s="68">
        <v>713140677</v>
      </c>
      <c r="G27" s="68">
        <v>686148811</v>
      </c>
    </row>
    <row r="28" spans="1:7" x14ac:dyDescent="0.35">
      <c r="A28" s="67" t="s">
        <v>42</v>
      </c>
      <c r="B28" s="68">
        <v>15790302793</v>
      </c>
      <c r="C28" s="68">
        <v>3452163025</v>
      </c>
      <c r="D28" s="68">
        <v>6799575017</v>
      </c>
      <c r="E28" s="68">
        <v>1658049582</v>
      </c>
      <c r="F28" s="68">
        <v>2919002562</v>
      </c>
      <c r="G28" s="68">
        <v>969969978</v>
      </c>
    </row>
    <row r="29" spans="1:7" x14ac:dyDescent="0.35">
      <c r="A29" s="67" t="s">
        <v>43</v>
      </c>
      <c r="B29" s="68">
        <v>14339847176</v>
      </c>
      <c r="C29" s="68">
        <v>7233441017</v>
      </c>
      <c r="D29" s="68">
        <v>2922752265</v>
      </c>
      <c r="E29" s="68">
        <v>2774281083</v>
      </c>
      <c r="F29" s="68">
        <v>2301115344</v>
      </c>
      <c r="G29" s="68">
        <v>2216875566</v>
      </c>
    </row>
    <row r="30" spans="1:7" x14ac:dyDescent="0.35">
      <c r="A30" s="67" t="s">
        <v>44</v>
      </c>
      <c r="B30" s="68">
        <v>12319145455</v>
      </c>
      <c r="C30" s="68">
        <v>7000159713</v>
      </c>
      <c r="D30" s="68">
        <v>2177506897</v>
      </c>
      <c r="E30" s="68">
        <v>2072698678</v>
      </c>
      <c r="F30" s="68">
        <v>1369524910</v>
      </c>
      <c r="G30" s="68">
        <v>935874681</v>
      </c>
    </row>
    <row r="31" spans="1:7" x14ac:dyDescent="0.35">
      <c r="A31" s="67" t="s">
        <v>45</v>
      </c>
      <c r="B31" s="68">
        <v>31431296174</v>
      </c>
      <c r="C31" s="68">
        <v>3097648457</v>
      </c>
      <c r="D31" s="68">
        <v>1594828194</v>
      </c>
      <c r="E31" s="68">
        <v>883484831</v>
      </c>
      <c r="F31" s="68">
        <v>12961340106</v>
      </c>
      <c r="G31" s="68">
        <v>1249576739</v>
      </c>
    </row>
    <row r="32" spans="1:7" x14ac:dyDescent="0.35">
      <c r="A32" s="67" t="s">
        <v>46</v>
      </c>
      <c r="B32" s="68">
        <v>5210549088</v>
      </c>
      <c r="C32" s="68">
        <v>1701235476</v>
      </c>
      <c r="D32" s="68">
        <v>2245223135</v>
      </c>
      <c r="E32" s="68">
        <v>1528330886</v>
      </c>
      <c r="F32" s="68">
        <v>152808344</v>
      </c>
      <c r="G32" s="68">
        <v>13180476</v>
      </c>
    </row>
    <row r="33" spans="1:7" x14ac:dyDescent="0.35">
      <c r="A33" s="67" t="s">
        <v>47</v>
      </c>
      <c r="B33" s="68">
        <v>3287677702</v>
      </c>
      <c r="C33" s="68">
        <v>1795113809</v>
      </c>
      <c r="D33" s="68">
        <v>203324840</v>
      </c>
      <c r="E33" s="68">
        <v>148247519</v>
      </c>
      <c r="F33" s="68">
        <v>127415727</v>
      </c>
      <c r="G33" s="68">
        <v>9342762</v>
      </c>
    </row>
    <row r="34" spans="1:7" x14ac:dyDescent="0.35">
      <c r="A34" s="67" t="s">
        <v>48</v>
      </c>
      <c r="B34" s="68">
        <v>4876092253</v>
      </c>
      <c r="C34" s="68">
        <v>21384431</v>
      </c>
      <c r="D34" s="68">
        <v>1288743808</v>
      </c>
      <c r="E34" s="68">
        <v>16144705</v>
      </c>
      <c r="F34" s="68">
        <v>505067536</v>
      </c>
      <c r="G34" s="68">
        <v>2365258</v>
      </c>
    </row>
    <row r="35" spans="1:7" x14ac:dyDescent="0.35">
      <c r="A35" s="67" t="s">
        <v>49</v>
      </c>
      <c r="B35" s="68">
        <v>3458494860</v>
      </c>
      <c r="C35" s="68">
        <v>722637483</v>
      </c>
      <c r="D35" s="68">
        <v>608113401</v>
      </c>
      <c r="E35" s="68">
        <v>90645332</v>
      </c>
      <c r="F35" s="68">
        <v>147877995</v>
      </c>
      <c r="G35" s="68">
        <v>102056559</v>
      </c>
    </row>
    <row r="36" spans="1:7" x14ac:dyDescent="0.35">
      <c r="A36" s="67" t="s">
        <v>50</v>
      </c>
      <c r="B36" s="68">
        <v>240677169986</v>
      </c>
      <c r="C36" s="68">
        <v>42779279699</v>
      </c>
      <c r="D36" s="68">
        <v>124873834374</v>
      </c>
      <c r="E36" s="68">
        <v>28459174168</v>
      </c>
      <c r="F36" s="68">
        <v>16265568455</v>
      </c>
      <c r="G36" s="68">
        <v>5564632226</v>
      </c>
    </row>
    <row r="37" spans="1:7" x14ac:dyDescent="0.35">
      <c r="A37" s="67" t="s">
        <v>51</v>
      </c>
      <c r="B37" s="68">
        <v>18337506943</v>
      </c>
      <c r="C37" s="68">
        <v>1752858089</v>
      </c>
      <c r="D37" s="68">
        <v>4330425143</v>
      </c>
      <c r="E37" s="68">
        <v>675736128</v>
      </c>
      <c r="F37" s="68">
        <v>916470800</v>
      </c>
      <c r="G37" s="68">
        <v>219107325</v>
      </c>
    </row>
    <row r="38" spans="1:7" x14ac:dyDescent="0.35">
      <c r="A38" s="67" t="s">
        <v>52</v>
      </c>
      <c r="B38" s="68">
        <v>69452782638</v>
      </c>
      <c r="C38" s="68">
        <v>10510844014</v>
      </c>
      <c r="D38" s="68">
        <v>3124414936</v>
      </c>
      <c r="E38" s="68">
        <v>1518567454</v>
      </c>
      <c r="F38" s="68">
        <v>651300958</v>
      </c>
      <c r="G38" s="68">
        <v>598578145</v>
      </c>
    </row>
    <row r="39" spans="1:7" x14ac:dyDescent="0.35">
      <c r="A39" s="67" t="s">
        <v>53</v>
      </c>
      <c r="B39" s="68">
        <v>211758850437</v>
      </c>
      <c r="C39" s="68">
        <v>25118424</v>
      </c>
      <c r="D39" s="68">
        <v>5331471361</v>
      </c>
      <c r="E39" s="68">
        <v>10909241</v>
      </c>
      <c r="F39" s="68">
        <v>1066739004</v>
      </c>
      <c r="G39" s="68">
        <v>7783670</v>
      </c>
    </row>
    <row r="40" spans="1:7" x14ac:dyDescent="0.35">
      <c r="A40" s="67" t="s">
        <v>54</v>
      </c>
      <c r="B40" s="68">
        <v>8704144039</v>
      </c>
      <c r="C40" s="69"/>
      <c r="D40" s="68">
        <v>3725073560</v>
      </c>
      <c r="E40" s="69"/>
      <c r="F40" s="68">
        <v>236455993</v>
      </c>
      <c r="G40" s="69"/>
    </row>
    <row r="41" spans="1:7" x14ac:dyDescent="0.35">
      <c r="A41" s="67" t="s">
        <v>55</v>
      </c>
      <c r="B41" s="68">
        <v>5166084248</v>
      </c>
      <c r="C41" s="68">
        <v>1618296067</v>
      </c>
      <c r="D41" s="68">
        <v>1090010566</v>
      </c>
      <c r="E41" s="68">
        <v>925365954</v>
      </c>
      <c r="F41" s="68">
        <v>426258026</v>
      </c>
      <c r="G41" s="68">
        <v>344680190</v>
      </c>
    </row>
    <row r="42" spans="1:7" x14ac:dyDescent="0.35">
      <c r="A42" s="67" t="s">
        <v>56</v>
      </c>
      <c r="B42" s="68">
        <v>22764695593</v>
      </c>
      <c r="C42" s="68">
        <v>830654494</v>
      </c>
      <c r="D42" s="68">
        <v>1851574275</v>
      </c>
      <c r="E42" s="68">
        <v>232133363</v>
      </c>
      <c r="F42" s="68">
        <v>1645683427</v>
      </c>
      <c r="G42" s="68">
        <v>492623586</v>
      </c>
    </row>
    <row r="43" spans="1:7" x14ac:dyDescent="0.35">
      <c r="A43" s="67" t="s">
        <v>57</v>
      </c>
      <c r="B43" s="68">
        <v>6177098106</v>
      </c>
      <c r="C43" s="68">
        <v>1136559520</v>
      </c>
      <c r="D43" s="68">
        <v>1129372864</v>
      </c>
      <c r="E43" s="68">
        <v>376735968</v>
      </c>
      <c r="F43" s="68">
        <v>1021187244</v>
      </c>
      <c r="G43" s="68">
        <v>616461986</v>
      </c>
    </row>
    <row r="44" spans="1:7" x14ac:dyDescent="0.35">
      <c r="A44" s="67" t="s">
        <v>58</v>
      </c>
      <c r="B44" s="68">
        <v>3867405400</v>
      </c>
      <c r="C44" s="68">
        <v>790084524</v>
      </c>
      <c r="D44" s="68">
        <v>254826818</v>
      </c>
      <c r="E44" s="68">
        <v>226546325</v>
      </c>
      <c r="F44" s="68">
        <v>127072175</v>
      </c>
      <c r="G44" s="68">
        <v>78991554</v>
      </c>
    </row>
    <row r="45" spans="1:7" x14ac:dyDescent="0.35">
      <c r="A45" s="67" t="s">
        <v>59</v>
      </c>
      <c r="B45" s="68">
        <v>1185666549</v>
      </c>
      <c r="C45" s="68">
        <v>219323033</v>
      </c>
      <c r="D45" s="68">
        <v>212251767</v>
      </c>
      <c r="E45" s="68">
        <v>126245466</v>
      </c>
      <c r="F45" s="68">
        <v>108349403</v>
      </c>
      <c r="G45" s="68">
        <v>68179609</v>
      </c>
    </row>
    <row r="46" spans="1:7" x14ac:dyDescent="0.35">
      <c r="A46" s="67" t="s">
        <v>60</v>
      </c>
      <c r="B46" s="68">
        <v>1565868863</v>
      </c>
      <c r="C46" s="68">
        <v>115326526</v>
      </c>
      <c r="D46" s="68">
        <v>16555104</v>
      </c>
      <c r="E46" s="68">
        <v>716521</v>
      </c>
      <c r="F46" s="68">
        <v>9466093</v>
      </c>
      <c r="G46" s="68">
        <v>8927097</v>
      </c>
    </row>
    <row r="47" spans="1:7" x14ac:dyDescent="0.35">
      <c r="A47" s="67" t="s">
        <v>61</v>
      </c>
      <c r="B47" s="68">
        <v>23536470032</v>
      </c>
      <c r="C47" s="68">
        <v>3477947414</v>
      </c>
      <c r="D47" s="68">
        <v>2948001544</v>
      </c>
      <c r="E47" s="68">
        <v>1663500136</v>
      </c>
      <c r="F47" s="68">
        <v>1065211154</v>
      </c>
      <c r="G47" s="68">
        <v>644959508</v>
      </c>
    </row>
    <row r="48" spans="1:7" x14ac:dyDescent="0.35">
      <c r="A48" s="67" t="s">
        <v>62</v>
      </c>
      <c r="B48" s="68">
        <v>73583919238</v>
      </c>
      <c r="C48" s="68">
        <v>28048342013</v>
      </c>
      <c r="D48" s="68">
        <v>14036837085</v>
      </c>
      <c r="E48" s="68">
        <v>13226193755</v>
      </c>
      <c r="F48" s="68">
        <v>8114014349</v>
      </c>
      <c r="G48" s="68">
        <v>7197912452</v>
      </c>
    </row>
    <row r="49" spans="1:7" x14ac:dyDescent="0.35">
      <c r="A49" s="67" t="s">
        <v>63</v>
      </c>
      <c r="B49" s="68">
        <v>34279652418</v>
      </c>
      <c r="C49" s="68">
        <v>9550406697</v>
      </c>
      <c r="D49" s="68">
        <v>3120150099</v>
      </c>
      <c r="E49" s="68">
        <v>2348028957</v>
      </c>
      <c r="F49" s="68">
        <v>4646913219</v>
      </c>
      <c r="G49" s="68">
        <v>3949232422</v>
      </c>
    </row>
    <row r="50" spans="1:7" x14ac:dyDescent="0.35">
      <c r="A50" s="67" t="s">
        <v>64</v>
      </c>
      <c r="B50" s="68">
        <v>446464025</v>
      </c>
      <c r="C50" s="68">
        <v>136524891</v>
      </c>
      <c r="D50" s="68">
        <v>7226134</v>
      </c>
      <c r="E50" s="68">
        <v>1412221</v>
      </c>
      <c r="F50" s="68">
        <v>67041208</v>
      </c>
      <c r="G50" s="68">
        <v>60678353</v>
      </c>
    </row>
    <row r="51" spans="1:7" x14ac:dyDescent="0.35">
      <c r="A51" s="67" t="s">
        <v>65</v>
      </c>
      <c r="B51" s="68">
        <v>13508300874</v>
      </c>
      <c r="C51" s="68">
        <v>3157621826</v>
      </c>
      <c r="D51" s="68">
        <v>101351093</v>
      </c>
      <c r="E51" s="68">
        <v>91939915</v>
      </c>
      <c r="F51" s="68">
        <v>287599584</v>
      </c>
      <c r="G51" s="68">
        <v>247310359</v>
      </c>
    </row>
    <row r="52" spans="1:7" x14ac:dyDescent="0.35">
      <c r="A52" s="67" t="s">
        <v>66</v>
      </c>
      <c r="B52" s="68">
        <v>141887288</v>
      </c>
      <c r="C52" s="68">
        <v>15293227</v>
      </c>
      <c r="D52" s="68">
        <v>21242870</v>
      </c>
      <c r="E52" s="68">
        <v>4115497</v>
      </c>
      <c r="F52" s="68">
        <v>111672</v>
      </c>
      <c r="G52" s="68">
        <v>70500</v>
      </c>
    </row>
    <row r="53" spans="1:7" x14ac:dyDescent="0.35">
      <c r="A53" s="67" t="s">
        <v>67</v>
      </c>
      <c r="B53" s="68">
        <v>22906943994</v>
      </c>
      <c r="C53" s="68">
        <v>4265826941</v>
      </c>
      <c r="D53" s="68">
        <v>11118421326</v>
      </c>
      <c r="E53" s="68">
        <v>2184277645</v>
      </c>
      <c r="F53" s="68">
        <v>689465030</v>
      </c>
      <c r="G53" s="68">
        <v>433710471</v>
      </c>
    </row>
    <row r="54" spans="1:7" x14ac:dyDescent="0.35">
      <c r="A54" s="67" t="s">
        <v>68</v>
      </c>
      <c r="B54" s="68">
        <v>283207632</v>
      </c>
      <c r="C54" s="68">
        <v>113778</v>
      </c>
      <c r="D54" s="68">
        <v>1129385</v>
      </c>
      <c r="E54" s="68">
        <v>87492</v>
      </c>
      <c r="F54" s="68">
        <v>1311164</v>
      </c>
      <c r="G54" s="69"/>
    </row>
    <row r="55" spans="1:7" x14ac:dyDescent="0.35">
      <c r="A55" s="67" t="s">
        <v>69</v>
      </c>
      <c r="B55" s="68">
        <v>591950771</v>
      </c>
      <c r="C55" s="68">
        <v>98257136</v>
      </c>
      <c r="D55" s="68">
        <v>1784351</v>
      </c>
      <c r="E55" s="68">
        <v>1694775</v>
      </c>
      <c r="F55" s="68">
        <v>45597968</v>
      </c>
      <c r="G55" s="68">
        <v>42853045</v>
      </c>
    </row>
    <row r="56" spans="1:7" x14ac:dyDescent="0.35">
      <c r="A56" s="67" t="s">
        <v>70</v>
      </c>
      <c r="B56" s="68">
        <v>4557197118</v>
      </c>
      <c r="C56" s="69"/>
      <c r="D56" s="68">
        <v>2087902126</v>
      </c>
      <c r="E56" s="69"/>
      <c r="F56" s="68">
        <v>9488415</v>
      </c>
      <c r="G56" s="69"/>
    </row>
    <row r="57" spans="1:7" x14ac:dyDescent="0.35">
      <c r="A57" s="67" t="s">
        <v>71</v>
      </c>
      <c r="B57" s="68">
        <v>19482976776</v>
      </c>
      <c r="C57" s="68">
        <v>991783</v>
      </c>
      <c r="D57" s="68">
        <v>6694660705</v>
      </c>
      <c r="E57" s="69"/>
      <c r="F57" s="68">
        <v>1657644489</v>
      </c>
      <c r="G57" s="69"/>
    </row>
    <row r="58" spans="1:7" x14ac:dyDescent="0.35">
      <c r="A58" s="67" t="s">
        <v>72</v>
      </c>
      <c r="B58" s="68">
        <v>5308799335</v>
      </c>
      <c r="C58" s="69"/>
      <c r="D58" s="68">
        <v>667500122</v>
      </c>
      <c r="E58" s="69"/>
      <c r="F58" s="68">
        <v>506342228</v>
      </c>
      <c r="G58" s="69"/>
    </row>
    <row r="59" spans="1:7" x14ac:dyDescent="0.35">
      <c r="A59" s="67" t="s">
        <v>73</v>
      </c>
      <c r="B59" s="68">
        <v>55264467</v>
      </c>
      <c r="C59" s="68">
        <v>878203</v>
      </c>
      <c r="D59" s="68">
        <v>69757</v>
      </c>
      <c r="E59" s="68">
        <v>855</v>
      </c>
      <c r="F59" s="68">
        <v>1202799</v>
      </c>
      <c r="G59" s="69"/>
    </row>
    <row r="60" spans="1:7" x14ac:dyDescent="0.35">
      <c r="A60" s="67" t="s">
        <v>74</v>
      </c>
      <c r="B60" s="68">
        <v>237470912</v>
      </c>
      <c r="C60" s="68">
        <v>90321361</v>
      </c>
      <c r="D60" s="68">
        <v>16906337</v>
      </c>
      <c r="E60" s="68">
        <v>16513470</v>
      </c>
      <c r="F60" s="68">
        <v>27083559</v>
      </c>
      <c r="G60" s="68">
        <v>26241816</v>
      </c>
    </row>
    <row r="61" spans="1:7" x14ac:dyDescent="0.35">
      <c r="A61" s="67" t="s">
        <v>75</v>
      </c>
      <c r="B61" s="68">
        <v>776742387</v>
      </c>
      <c r="C61" s="68">
        <v>86466739</v>
      </c>
      <c r="D61" s="68">
        <v>14656847</v>
      </c>
      <c r="E61" s="68">
        <v>1477725</v>
      </c>
      <c r="F61" s="68">
        <v>55230632</v>
      </c>
      <c r="G61" s="68">
        <v>43469941</v>
      </c>
    </row>
    <row r="62" spans="1:7" x14ac:dyDescent="0.35">
      <c r="A62" s="67" t="s">
        <v>76</v>
      </c>
      <c r="B62" s="68">
        <v>243934500</v>
      </c>
      <c r="C62" s="68">
        <v>103663</v>
      </c>
      <c r="D62" s="68">
        <v>1420842</v>
      </c>
      <c r="E62" s="68">
        <v>15060</v>
      </c>
      <c r="F62" s="68">
        <v>818058</v>
      </c>
      <c r="G62" s="68">
        <v>1260</v>
      </c>
    </row>
    <row r="63" spans="1:7" x14ac:dyDescent="0.35">
      <c r="A63" s="67" t="s">
        <v>77</v>
      </c>
      <c r="B63" s="68">
        <v>1797048598</v>
      </c>
      <c r="C63" s="68">
        <v>354582908</v>
      </c>
      <c r="D63" s="68">
        <v>137707951</v>
      </c>
      <c r="E63" s="68">
        <v>133487587</v>
      </c>
      <c r="F63" s="68">
        <v>85891256</v>
      </c>
      <c r="G63" s="68">
        <v>69803341</v>
      </c>
    </row>
    <row r="64" spans="1:7" x14ac:dyDescent="0.35">
      <c r="A64" s="67" t="s">
        <v>78</v>
      </c>
      <c r="B64" s="68">
        <v>1606908323</v>
      </c>
      <c r="C64" s="68">
        <v>292798544</v>
      </c>
      <c r="D64" s="68">
        <v>54951040</v>
      </c>
      <c r="E64" s="68">
        <v>51498100</v>
      </c>
      <c r="F64" s="68">
        <v>70458671</v>
      </c>
      <c r="G64" s="68">
        <v>60169048</v>
      </c>
    </row>
    <row r="65" spans="1:7" x14ac:dyDescent="0.35">
      <c r="A65" s="67" t="s">
        <v>79</v>
      </c>
      <c r="B65" s="68">
        <v>2845455479</v>
      </c>
      <c r="C65" s="68">
        <v>148549929</v>
      </c>
      <c r="D65" s="68">
        <v>189884569</v>
      </c>
      <c r="E65" s="68">
        <v>54365731</v>
      </c>
      <c r="F65" s="68">
        <v>190877765</v>
      </c>
      <c r="G65" s="68">
        <v>71451971</v>
      </c>
    </row>
    <row r="66" spans="1:7" x14ac:dyDescent="0.35">
      <c r="A66" s="67" t="s">
        <v>80</v>
      </c>
      <c r="B66" s="68">
        <v>3395966219</v>
      </c>
      <c r="C66" s="68">
        <v>174487234</v>
      </c>
      <c r="D66" s="68">
        <v>34257223</v>
      </c>
      <c r="E66" s="68">
        <v>22855702</v>
      </c>
      <c r="F66" s="68">
        <v>122647529</v>
      </c>
      <c r="G66" s="68">
        <v>82695318</v>
      </c>
    </row>
    <row r="67" spans="1:7" x14ac:dyDescent="0.35">
      <c r="A67" s="67" t="s">
        <v>81</v>
      </c>
      <c r="B67" s="68">
        <v>822620311</v>
      </c>
      <c r="C67" s="68">
        <v>114948365</v>
      </c>
      <c r="D67" s="68">
        <v>30999519</v>
      </c>
      <c r="E67" s="68">
        <v>22030343</v>
      </c>
      <c r="F67" s="68">
        <v>75965897</v>
      </c>
      <c r="G67" s="68">
        <v>59724375</v>
      </c>
    </row>
    <row r="68" spans="1:7" x14ac:dyDescent="0.35">
      <c r="A68" s="67" t="s">
        <v>82</v>
      </c>
      <c r="B68" s="68">
        <v>3004097564</v>
      </c>
      <c r="C68" s="68">
        <v>751465296</v>
      </c>
      <c r="D68" s="68">
        <v>339268719</v>
      </c>
      <c r="E68" s="68">
        <v>172077289</v>
      </c>
      <c r="F68" s="68">
        <v>469467149</v>
      </c>
      <c r="G68" s="68">
        <v>429989494</v>
      </c>
    </row>
    <row r="69" spans="1:7" x14ac:dyDescent="0.35">
      <c r="A69" s="67" t="s">
        <v>83</v>
      </c>
      <c r="B69" s="68">
        <v>860820788</v>
      </c>
      <c r="C69" s="68">
        <v>322120689</v>
      </c>
      <c r="D69" s="68">
        <v>47279504</v>
      </c>
      <c r="E69" s="68">
        <v>46608469</v>
      </c>
      <c r="F69" s="68">
        <v>49384287</v>
      </c>
      <c r="G69" s="68">
        <v>37035331</v>
      </c>
    </row>
    <row r="70" spans="1:7" x14ac:dyDescent="0.35">
      <c r="A70" s="67" t="s">
        <v>84</v>
      </c>
      <c r="B70" s="68">
        <v>45407738655</v>
      </c>
      <c r="C70" s="68">
        <v>9969824054</v>
      </c>
      <c r="D70" s="68">
        <v>121036782</v>
      </c>
      <c r="E70" s="68">
        <v>107507375</v>
      </c>
      <c r="F70" s="68">
        <v>976432191</v>
      </c>
      <c r="G70" s="68">
        <v>866970678</v>
      </c>
    </row>
    <row r="71" spans="1:7" x14ac:dyDescent="0.35">
      <c r="A71" s="67" t="s">
        <v>85</v>
      </c>
      <c r="B71" s="68">
        <v>34910813799</v>
      </c>
      <c r="C71" s="68">
        <v>4415057605</v>
      </c>
      <c r="D71" s="68">
        <v>380304846</v>
      </c>
      <c r="E71" s="68">
        <v>353730764</v>
      </c>
      <c r="F71" s="68">
        <v>1784600417</v>
      </c>
      <c r="G71" s="68">
        <v>1496125036</v>
      </c>
    </row>
    <row r="72" spans="1:7" x14ac:dyDescent="0.35">
      <c r="A72" s="67" t="s">
        <v>86</v>
      </c>
      <c r="B72" s="68">
        <v>16952386755</v>
      </c>
      <c r="C72" s="68">
        <v>1195598184</v>
      </c>
      <c r="D72" s="68">
        <v>125718219</v>
      </c>
      <c r="E72" s="68">
        <v>87926932</v>
      </c>
      <c r="F72" s="68">
        <v>1321416031</v>
      </c>
      <c r="G72" s="68">
        <v>780754599</v>
      </c>
    </row>
    <row r="73" spans="1:7" x14ac:dyDescent="0.35">
      <c r="A73" s="67" t="s">
        <v>87</v>
      </c>
      <c r="B73" s="68">
        <v>27325363577</v>
      </c>
      <c r="C73" s="68">
        <v>878019440</v>
      </c>
      <c r="D73" s="68">
        <v>56619181</v>
      </c>
      <c r="E73" s="68">
        <v>46709707</v>
      </c>
      <c r="F73" s="68">
        <v>716176247</v>
      </c>
      <c r="G73" s="68">
        <v>657331031</v>
      </c>
    </row>
    <row r="74" spans="1:7" x14ac:dyDescent="0.35">
      <c r="A74" s="67" t="s">
        <v>88</v>
      </c>
      <c r="B74" s="68">
        <v>2942655529</v>
      </c>
      <c r="C74" s="68">
        <v>431030345</v>
      </c>
      <c r="D74" s="68">
        <v>26096659</v>
      </c>
      <c r="E74" s="68">
        <v>11289519</v>
      </c>
      <c r="F74" s="68">
        <v>485171671</v>
      </c>
      <c r="G74" s="68">
        <v>384539369</v>
      </c>
    </row>
    <row r="75" spans="1:7" x14ac:dyDescent="0.35">
      <c r="A75" s="67" t="s">
        <v>89</v>
      </c>
      <c r="B75" s="68">
        <v>637732613</v>
      </c>
      <c r="C75" s="68">
        <v>10115808</v>
      </c>
      <c r="D75" s="68">
        <v>2834483</v>
      </c>
      <c r="E75" s="68">
        <v>2732095</v>
      </c>
      <c r="F75" s="68">
        <v>3432343</v>
      </c>
      <c r="G75" s="68">
        <v>3362419</v>
      </c>
    </row>
    <row r="76" spans="1:7" x14ac:dyDescent="0.35">
      <c r="A76" s="67" t="s">
        <v>90</v>
      </c>
      <c r="B76" s="68">
        <v>2442911596</v>
      </c>
      <c r="C76" s="68">
        <v>12320127</v>
      </c>
      <c r="D76" s="68">
        <v>5306546</v>
      </c>
      <c r="E76" s="68">
        <v>198245</v>
      </c>
      <c r="F76" s="68">
        <v>7148215</v>
      </c>
      <c r="G76" s="68">
        <v>7015156</v>
      </c>
    </row>
    <row r="77" spans="1:7" x14ac:dyDescent="0.35">
      <c r="A77" s="67" t="s">
        <v>91</v>
      </c>
      <c r="B77" s="68">
        <v>9623719768</v>
      </c>
      <c r="C77" s="68">
        <v>823395799</v>
      </c>
      <c r="D77" s="68">
        <v>1216438017</v>
      </c>
      <c r="E77" s="68">
        <v>586081749</v>
      </c>
      <c r="F77" s="68">
        <v>1134589760</v>
      </c>
      <c r="G77" s="68">
        <v>122945383</v>
      </c>
    </row>
    <row r="78" spans="1:7" x14ac:dyDescent="0.35">
      <c r="A78" s="67" t="s">
        <v>92</v>
      </c>
      <c r="B78" s="68">
        <v>7422131956</v>
      </c>
      <c r="C78" s="68">
        <v>1393867600</v>
      </c>
      <c r="D78" s="68">
        <v>40290336</v>
      </c>
      <c r="E78" s="68">
        <v>5863557</v>
      </c>
      <c r="F78" s="68">
        <v>1307832410</v>
      </c>
      <c r="G78" s="68">
        <v>1123707096</v>
      </c>
    </row>
    <row r="79" spans="1:7" x14ac:dyDescent="0.35">
      <c r="A79" s="67" t="s">
        <v>93</v>
      </c>
      <c r="B79" s="68">
        <v>9056073189</v>
      </c>
      <c r="C79" s="68">
        <v>2187714006</v>
      </c>
      <c r="D79" s="68">
        <v>580661359</v>
      </c>
      <c r="E79" s="68">
        <v>454287932</v>
      </c>
      <c r="F79" s="68">
        <v>1888669185</v>
      </c>
      <c r="G79" s="68">
        <v>1297665790</v>
      </c>
    </row>
    <row r="80" spans="1:7" x14ac:dyDescent="0.35">
      <c r="A80" s="67" t="s">
        <v>94</v>
      </c>
      <c r="B80" s="68">
        <v>89116287445</v>
      </c>
      <c r="C80" s="68">
        <v>4910121464</v>
      </c>
      <c r="D80" s="68">
        <v>10065233565</v>
      </c>
      <c r="E80" s="68">
        <v>331399623</v>
      </c>
      <c r="F80" s="68">
        <v>5840557116</v>
      </c>
      <c r="G80" s="68">
        <v>786282578</v>
      </c>
    </row>
    <row r="81" spans="1:7" x14ac:dyDescent="0.35">
      <c r="A81" s="67" t="s">
        <v>95</v>
      </c>
      <c r="B81" s="68">
        <v>31373737966</v>
      </c>
      <c r="C81" s="68">
        <v>1166154924</v>
      </c>
      <c r="D81" s="68">
        <v>7594467728</v>
      </c>
      <c r="E81" s="68">
        <v>200675993</v>
      </c>
      <c r="F81" s="68">
        <v>3183291783</v>
      </c>
      <c r="G81" s="68">
        <v>31741739</v>
      </c>
    </row>
    <row r="82" spans="1:7" x14ac:dyDescent="0.35">
      <c r="A82" s="67" t="s">
        <v>96</v>
      </c>
      <c r="B82" s="68">
        <v>49710169463</v>
      </c>
      <c r="C82" s="68">
        <v>4677027440</v>
      </c>
      <c r="D82" s="68">
        <v>5389136968</v>
      </c>
      <c r="E82" s="68">
        <v>1325322592</v>
      </c>
      <c r="F82" s="68">
        <v>7266449262</v>
      </c>
      <c r="G82" s="68">
        <v>2401325220</v>
      </c>
    </row>
    <row r="83" spans="1:7" x14ac:dyDescent="0.35">
      <c r="A83" s="67" t="s">
        <v>97</v>
      </c>
      <c r="B83" s="68">
        <v>17168207239</v>
      </c>
      <c r="C83" s="68">
        <v>12561776682</v>
      </c>
      <c r="D83" s="68">
        <v>3993675460</v>
      </c>
      <c r="E83" s="68">
        <v>3560973850</v>
      </c>
      <c r="F83" s="68">
        <v>979715623</v>
      </c>
      <c r="G83" s="68">
        <v>588948364</v>
      </c>
    </row>
    <row r="84" spans="1:7" x14ac:dyDescent="0.35">
      <c r="A84" s="67" t="s">
        <v>98</v>
      </c>
      <c r="B84" s="68">
        <v>3588868140</v>
      </c>
      <c r="C84" s="68">
        <v>279095758</v>
      </c>
      <c r="D84" s="68">
        <v>1012233392</v>
      </c>
      <c r="E84" s="68">
        <v>63668240</v>
      </c>
      <c r="F84" s="68">
        <v>205585661</v>
      </c>
      <c r="G84" s="68">
        <v>158568361</v>
      </c>
    </row>
    <row r="85" spans="1:7" x14ac:dyDescent="0.35">
      <c r="A85" s="67" t="s">
        <v>99</v>
      </c>
      <c r="B85" s="68">
        <v>27442226152</v>
      </c>
      <c r="C85" s="68">
        <v>5488563145</v>
      </c>
      <c r="D85" s="68">
        <v>11371794278</v>
      </c>
      <c r="E85" s="68">
        <v>2756413431</v>
      </c>
      <c r="F85" s="68">
        <v>1826877927</v>
      </c>
      <c r="G85" s="68">
        <v>1228123705</v>
      </c>
    </row>
    <row r="86" spans="1:7" x14ac:dyDescent="0.35">
      <c r="A86" s="67" t="s">
        <v>100</v>
      </c>
      <c r="B86" s="68">
        <v>952348753</v>
      </c>
      <c r="C86" s="68">
        <v>885073623</v>
      </c>
      <c r="D86" s="68">
        <v>354016454</v>
      </c>
      <c r="E86" s="68">
        <v>346858959</v>
      </c>
      <c r="F86" s="68">
        <v>150602656</v>
      </c>
      <c r="G86" s="68">
        <v>142444186</v>
      </c>
    </row>
    <row r="87" spans="1:7" x14ac:dyDescent="0.35">
      <c r="A87" s="67" t="s">
        <v>101</v>
      </c>
      <c r="B87" s="68">
        <v>2156860987</v>
      </c>
      <c r="C87" s="68">
        <v>1768551522</v>
      </c>
      <c r="D87" s="68">
        <v>1180712473</v>
      </c>
      <c r="E87" s="68">
        <v>1165035230</v>
      </c>
      <c r="F87" s="68">
        <v>279671150</v>
      </c>
      <c r="G87" s="68">
        <v>271454711</v>
      </c>
    </row>
    <row r="88" spans="1:7" x14ac:dyDescent="0.35">
      <c r="A88" s="67" t="s">
        <v>102</v>
      </c>
      <c r="B88" s="68">
        <v>897650581</v>
      </c>
      <c r="C88" s="68">
        <v>37270417</v>
      </c>
      <c r="D88" s="68">
        <v>21027928</v>
      </c>
      <c r="E88" s="68">
        <v>9572118</v>
      </c>
      <c r="F88" s="68">
        <v>39781242</v>
      </c>
      <c r="G88" s="68">
        <v>24542711</v>
      </c>
    </row>
    <row r="89" spans="1:7" x14ac:dyDescent="0.35">
      <c r="A89" s="67" t="s">
        <v>103</v>
      </c>
      <c r="B89" s="68">
        <v>3645621877</v>
      </c>
      <c r="C89" s="68">
        <v>393598099</v>
      </c>
      <c r="D89" s="68">
        <v>252524247</v>
      </c>
      <c r="E89" s="68">
        <v>97370170</v>
      </c>
      <c r="F89" s="68">
        <v>99523067</v>
      </c>
      <c r="G89" s="68">
        <v>75955093</v>
      </c>
    </row>
    <row r="90" spans="1:7" x14ac:dyDescent="0.35">
      <c r="A90" s="67" t="s">
        <v>104</v>
      </c>
      <c r="B90" s="68">
        <v>11058641123</v>
      </c>
      <c r="C90" s="68">
        <v>1243070822</v>
      </c>
      <c r="D90" s="68">
        <v>398442542</v>
      </c>
      <c r="E90" s="68">
        <v>285797770</v>
      </c>
      <c r="F90" s="68">
        <v>660116507</v>
      </c>
      <c r="G90" s="68">
        <v>219842896</v>
      </c>
    </row>
    <row r="91" spans="1:7" x14ac:dyDescent="0.35">
      <c r="A91" s="67" t="s">
        <v>105</v>
      </c>
      <c r="B91" s="68">
        <v>15377787565</v>
      </c>
      <c r="C91" s="68">
        <v>4410699625</v>
      </c>
      <c r="D91" s="68">
        <v>1542872643</v>
      </c>
      <c r="E91" s="68">
        <v>1219708779</v>
      </c>
      <c r="F91" s="68">
        <v>2851608426</v>
      </c>
      <c r="G91" s="68">
        <v>2256587302</v>
      </c>
    </row>
    <row r="92" spans="1:7" x14ac:dyDescent="0.35">
      <c r="A92" s="67" t="s">
        <v>106</v>
      </c>
      <c r="B92" s="68">
        <v>521111075600</v>
      </c>
      <c r="C92" s="68">
        <v>38229521198</v>
      </c>
      <c r="D92" s="68">
        <v>30110219824</v>
      </c>
      <c r="E92" s="68">
        <v>8643904811</v>
      </c>
      <c r="F92" s="68">
        <v>105442897282</v>
      </c>
      <c r="G92" s="68">
        <v>18489695683</v>
      </c>
    </row>
    <row r="93" spans="1:7" x14ac:dyDescent="0.35">
      <c r="A93" s="67" t="s">
        <v>107</v>
      </c>
      <c r="B93" s="68">
        <v>477576086877</v>
      </c>
      <c r="C93" s="68">
        <v>60008415711</v>
      </c>
      <c r="D93" s="68">
        <v>11151512982</v>
      </c>
      <c r="E93" s="68">
        <v>4913152931</v>
      </c>
      <c r="F93" s="68">
        <v>87133402384</v>
      </c>
      <c r="G93" s="68">
        <v>43663958111</v>
      </c>
    </row>
    <row r="94" spans="1:7" x14ac:dyDescent="0.35">
      <c r="A94" s="67" t="s">
        <v>108</v>
      </c>
      <c r="B94" s="68">
        <v>2450051362</v>
      </c>
      <c r="C94" s="68">
        <v>779334702</v>
      </c>
      <c r="D94" s="68">
        <v>566838044</v>
      </c>
      <c r="E94" s="68">
        <v>384942498</v>
      </c>
      <c r="F94" s="68">
        <v>334724448</v>
      </c>
      <c r="G94" s="68">
        <v>224761906</v>
      </c>
    </row>
    <row r="95" spans="1:7" x14ac:dyDescent="0.35">
      <c r="A95" s="67" t="s">
        <v>109</v>
      </c>
      <c r="B95" s="68">
        <v>385568513369</v>
      </c>
      <c r="C95" s="68">
        <v>198242577803</v>
      </c>
      <c r="D95" s="68">
        <v>50432492079</v>
      </c>
      <c r="E95" s="68">
        <v>45100137429</v>
      </c>
      <c r="F95" s="68">
        <v>136589789145</v>
      </c>
      <c r="G95" s="68">
        <v>111623830835</v>
      </c>
    </row>
    <row r="96" spans="1:7" x14ac:dyDescent="0.35">
      <c r="A96" s="67" t="s">
        <v>110</v>
      </c>
      <c r="B96" s="68">
        <v>35424231563</v>
      </c>
      <c r="C96" s="68">
        <v>14900724</v>
      </c>
      <c r="D96" s="68">
        <v>9205918016</v>
      </c>
      <c r="E96" s="68">
        <v>9656335</v>
      </c>
      <c r="F96" s="68">
        <v>1444039820</v>
      </c>
      <c r="G96" s="68">
        <v>4093426</v>
      </c>
    </row>
    <row r="97" spans="1:7" x14ac:dyDescent="0.35">
      <c r="A97" s="67" t="s">
        <v>111</v>
      </c>
      <c r="B97" s="68">
        <v>3737640972</v>
      </c>
      <c r="C97" s="68">
        <v>907074317</v>
      </c>
      <c r="D97" s="68">
        <v>190026425</v>
      </c>
      <c r="E97" s="68">
        <v>88328704</v>
      </c>
      <c r="F97" s="68">
        <v>715592092</v>
      </c>
      <c r="G97" s="68">
        <v>587752184</v>
      </c>
    </row>
    <row r="98" spans="1:7" x14ac:dyDescent="0.35">
      <c r="A98" s="67" t="s">
        <v>112</v>
      </c>
      <c r="B98" s="68">
        <v>122972031128</v>
      </c>
      <c r="C98" s="68">
        <v>3921624993</v>
      </c>
      <c r="D98" s="68">
        <v>4684822129</v>
      </c>
      <c r="E98" s="68">
        <v>935987534</v>
      </c>
      <c r="F98" s="68">
        <v>22855630937</v>
      </c>
      <c r="G98" s="68">
        <v>1668618974</v>
      </c>
    </row>
    <row r="99" spans="1:7" x14ac:dyDescent="0.35">
      <c r="A99" s="67" t="s">
        <v>113</v>
      </c>
      <c r="B99" s="68">
        <v>7580272836</v>
      </c>
      <c r="C99" s="68">
        <v>55469198</v>
      </c>
      <c r="D99" s="68">
        <v>16950403</v>
      </c>
      <c r="E99" s="68">
        <v>8903784</v>
      </c>
      <c r="F99" s="68">
        <v>41698371</v>
      </c>
      <c r="G99" s="68">
        <v>38862337</v>
      </c>
    </row>
    <row r="100" spans="1:7" x14ac:dyDescent="0.35">
      <c r="A100" s="67" t="s">
        <v>114</v>
      </c>
      <c r="B100" s="68">
        <v>1568590911</v>
      </c>
      <c r="C100" s="68">
        <v>255159086</v>
      </c>
      <c r="D100" s="68">
        <v>46437666</v>
      </c>
      <c r="E100" s="68">
        <v>21437975</v>
      </c>
      <c r="F100" s="68">
        <v>116851589</v>
      </c>
      <c r="G100" s="68">
        <v>110937605</v>
      </c>
    </row>
    <row r="101" spans="1:7" x14ac:dyDescent="0.35">
      <c r="A101" s="67" t="s">
        <v>115</v>
      </c>
      <c r="B101" s="68">
        <v>4366081228</v>
      </c>
      <c r="C101" s="68">
        <v>186138166</v>
      </c>
      <c r="D101" s="68">
        <v>230230285</v>
      </c>
      <c r="E101" s="68">
        <v>41698494</v>
      </c>
      <c r="F101" s="68">
        <v>84402475</v>
      </c>
      <c r="G101" s="68">
        <v>33776882</v>
      </c>
    </row>
    <row r="102" spans="1:7" x14ac:dyDescent="0.35">
      <c r="A102" s="67" t="s">
        <v>116</v>
      </c>
      <c r="B102" s="68">
        <v>66981732009</v>
      </c>
      <c r="C102" s="68">
        <v>4332354991</v>
      </c>
      <c r="D102" s="68">
        <v>5470851521</v>
      </c>
      <c r="E102" s="68">
        <v>1079738498</v>
      </c>
      <c r="F102" s="68">
        <v>12723216608</v>
      </c>
      <c r="G102" s="68">
        <v>1986965106</v>
      </c>
    </row>
    <row r="103" spans="1:7" x14ac:dyDescent="0.35">
      <c r="A103" s="67" t="s">
        <v>117</v>
      </c>
      <c r="B103" s="68">
        <v>41000642382</v>
      </c>
      <c r="C103" s="68">
        <v>535993074</v>
      </c>
      <c r="D103" s="68">
        <v>390286350</v>
      </c>
      <c r="E103" s="68">
        <v>221171319</v>
      </c>
      <c r="F103" s="68">
        <v>1714286700</v>
      </c>
      <c r="G103" s="68">
        <v>101506637</v>
      </c>
    </row>
    <row r="104" spans="1:7" x14ac:dyDescent="0.35">
      <c r="A104" s="67" t="s">
        <v>118</v>
      </c>
      <c r="B104" s="68">
        <v>8705818898</v>
      </c>
      <c r="C104" s="68">
        <v>1051630376</v>
      </c>
      <c r="D104" s="68">
        <v>895045419</v>
      </c>
      <c r="E104" s="68">
        <v>178625597</v>
      </c>
      <c r="F104" s="68">
        <v>949153154</v>
      </c>
      <c r="G104" s="68">
        <v>510684036</v>
      </c>
    </row>
    <row r="105" spans="1:7" x14ac:dyDescent="0.35">
      <c r="A105" s="67" t="s">
        <v>119</v>
      </c>
      <c r="B105" s="68">
        <v>8842232873</v>
      </c>
      <c r="C105" s="69"/>
      <c r="D105" s="68">
        <v>124765385</v>
      </c>
      <c r="E105" s="69"/>
      <c r="F105" s="68">
        <v>88721679</v>
      </c>
      <c r="G105" s="69"/>
    </row>
    <row r="106" spans="1:7" x14ac:dyDescent="0.35">
      <c r="A106" s="67" t="s">
        <v>120</v>
      </c>
      <c r="B106" s="68">
        <v>102408065506</v>
      </c>
      <c r="C106" s="68">
        <v>879890771</v>
      </c>
      <c r="D106" s="68">
        <v>16412969969</v>
      </c>
      <c r="E106" s="68">
        <v>360770234</v>
      </c>
      <c r="F106" s="68">
        <v>9235865557</v>
      </c>
      <c r="G106" s="68">
        <v>462743524</v>
      </c>
    </row>
    <row r="107" spans="1:7" x14ac:dyDescent="0.35">
      <c r="A107" s="67" t="s">
        <v>121</v>
      </c>
      <c r="B107" s="68">
        <v>24457574362</v>
      </c>
      <c r="C107" s="69"/>
      <c r="D107" s="68">
        <v>2738100828</v>
      </c>
      <c r="E107" s="69"/>
      <c r="F107" s="68">
        <v>2809177160</v>
      </c>
      <c r="G107" s="69"/>
    </row>
  </sheetData>
  <mergeCells count="4">
    <mergeCell ref="B5:C5"/>
    <mergeCell ref="D5:E5"/>
    <mergeCell ref="F5:G5"/>
    <mergeCell ref="B7:G8"/>
  </mergeCells>
  <pageMargins left="0.78740157499999996" right="0.78740157499999996" top="0.984251969" bottom="0.984251969" header="0.4921259845" footer="0.492125984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48E83-D9F8-4325-9B51-9B2C22242AB9}">
  <dimension ref="A1:Q138"/>
  <sheetViews>
    <sheetView topLeftCell="G1" zoomScale="81" zoomScaleNormal="70" workbookViewId="0">
      <selection activeCell="V33" sqref="V33"/>
    </sheetView>
  </sheetViews>
  <sheetFormatPr baseColWidth="10" defaultRowHeight="14.5" x14ac:dyDescent="0.35"/>
  <cols>
    <col min="3" max="3" width="14.26953125" bestFit="1" customWidth="1"/>
    <col min="4" max="4" width="13.453125" customWidth="1"/>
    <col min="7" max="7" width="20.08984375" customWidth="1"/>
    <col min="8" max="8" width="14.36328125" customWidth="1"/>
    <col min="9" max="9" width="22.26953125" customWidth="1"/>
  </cols>
  <sheetData>
    <row r="1" spans="1:17" x14ac:dyDescent="0.35">
      <c r="C1" s="72" t="s">
        <v>133</v>
      </c>
      <c r="D1" s="72"/>
      <c r="E1" s="72"/>
      <c r="H1" s="72" t="s">
        <v>135</v>
      </c>
      <c r="I1" s="72"/>
      <c r="J1" s="72"/>
      <c r="K1" s="72"/>
      <c r="L1" s="72"/>
    </row>
    <row r="2" spans="1:17" x14ac:dyDescent="0.35">
      <c r="C2" t="s">
        <v>4</v>
      </c>
      <c r="D2" t="s">
        <v>3</v>
      </c>
      <c r="E2" t="s">
        <v>134</v>
      </c>
      <c r="F2" t="s">
        <v>139</v>
      </c>
      <c r="G2" t="s">
        <v>277</v>
      </c>
      <c r="H2" t="s">
        <v>136</v>
      </c>
      <c r="I2" t="s">
        <v>283</v>
      </c>
      <c r="J2" t="s">
        <v>278</v>
      </c>
      <c r="K2" t="s">
        <v>280</v>
      </c>
      <c r="L2" t="s">
        <v>279</v>
      </c>
      <c r="M2" t="s">
        <v>282</v>
      </c>
    </row>
    <row r="3" spans="1:17" x14ac:dyDescent="0.35">
      <c r="B3" s="32" t="s">
        <v>140</v>
      </c>
    </row>
    <row r="4" spans="1:17" x14ac:dyDescent="0.35">
      <c r="B4" t="s">
        <v>141</v>
      </c>
      <c r="C4" s="28">
        <f>USITC!G2</f>
        <v>215791</v>
      </c>
      <c r="D4" s="28">
        <f>USITC!F2</f>
        <v>845483</v>
      </c>
      <c r="E4" s="30">
        <f t="shared" ref="E4:E35" si="0">(C4/D4)*100</f>
        <v>25.522807673247129</v>
      </c>
      <c r="O4">
        <v>100</v>
      </c>
    </row>
    <row r="5" spans="1:17" x14ac:dyDescent="0.35">
      <c r="B5" s="32" t="s">
        <v>142</v>
      </c>
      <c r="C5" s="28">
        <f>USITC!G3</f>
        <v>173098</v>
      </c>
      <c r="D5" s="28">
        <f>USITC!F3</f>
        <v>804298</v>
      </c>
      <c r="E5" s="30">
        <f t="shared" si="0"/>
        <v>21.521625069315103</v>
      </c>
    </row>
    <row r="6" spans="1:17" x14ac:dyDescent="0.35">
      <c r="B6" t="s">
        <v>143</v>
      </c>
      <c r="C6" s="28">
        <f>USITC!G4</f>
        <v>198373</v>
      </c>
      <c r="D6" s="28">
        <f>USITC!F4</f>
        <v>832733</v>
      </c>
      <c r="E6" s="30">
        <f t="shared" si="0"/>
        <v>23.821921312113243</v>
      </c>
      <c r="Q6" t="s">
        <v>281</v>
      </c>
    </row>
    <row r="7" spans="1:17" x14ac:dyDescent="0.35">
      <c r="B7" s="32" t="s">
        <v>144</v>
      </c>
      <c r="C7" s="28">
        <f>USITC!G5</f>
        <v>128882</v>
      </c>
      <c r="D7" s="28">
        <f>USITC!F5</f>
        <v>630108</v>
      </c>
      <c r="E7" s="30">
        <f t="shared" si="0"/>
        <v>20.453953925358828</v>
      </c>
    </row>
    <row r="8" spans="1:17" x14ac:dyDescent="0.35">
      <c r="B8" t="s">
        <v>145</v>
      </c>
      <c r="C8" s="28">
        <f>USITC!G6</f>
        <v>147901</v>
      </c>
      <c r="D8" s="28">
        <f>USITC!F6</f>
        <v>731162</v>
      </c>
      <c r="E8" s="30">
        <f t="shared" si="0"/>
        <v>20.2282120788553</v>
      </c>
    </row>
    <row r="9" spans="1:17" x14ac:dyDescent="0.35">
      <c r="B9" s="32" t="s">
        <v>146</v>
      </c>
      <c r="C9" s="28">
        <f>USITC!G7</f>
        <v>156105</v>
      </c>
      <c r="D9" s="28">
        <f>USITC!F7</f>
        <v>759695</v>
      </c>
      <c r="E9" s="30">
        <f t="shared" si="0"/>
        <v>20.548377967473787</v>
      </c>
    </row>
    <row r="10" spans="1:17" x14ac:dyDescent="0.35">
      <c r="B10" t="s">
        <v>147</v>
      </c>
      <c r="C10" s="28">
        <f>USITC!G8</f>
        <v>171779</v>
      </c>
      <c r="D10" s="28">
        <f>USITC!F8</f>
        <v>789251</v>
      </c>
      <c r="E10" s="30">
        <f t="shared" si="0"/>
        <v>21.764812461434953</v>
      </c>
    </row>
    <row r="11" spans="1:17" x14ac:dyDescent="0.35">
      <c r="B11" s="32" t="s">
        <v>148</v>
      </c>
      <c r="C11" s="28">
        <f>USITC!G9</f>
        <v>144259</v>
      </c>
      <c r="D11" s="28">
        <f>USITC!F9</f>
        <v>587154</v>
      </c>
      <c r="E11" s="30">
        <f t="shared" si="0"/>
        <v>24.569193090739397</v>
      </c>
    </row>
    <row r="12" spans="1:17" x14ac:dyDescent="0.35">
      <c r="B12" t="s">
        <v>149</v>
      </c>
      <c r="C12" s="28">
        <f>USITC!G10</f>
        <v>200873</v>
      </c>
      <c r="D12" s="28">
        <f>USITC!F10</f>
        <v>685442</v>
      </c>
      <c r="E12" s="30">
        <f t="shared" si="0"/>
        <v>29.305615938328845</v>
      </c>
    </row>
    <row r="13" spans="1:17" x14ac:dyDescent="0.35">
      <c r="A13" s="32">
        <v>366</v>
      </c>
      <c r="B13" s="32" t="s">
        <v>150</v>
      </c>
      <c r="C13" s="28">
        <f>USITC!G11</f>
        <v>228365</v>
      </c>
      <c r="D13" s="28">
        <f>USITC!F11</f>
        <v>830519</v>
      </c>
      <c r="E13" s="30">
        <f t="shared" si="0"/>
        <v>27.496661725980982</v>
      </c>
    </row>
    <row r="14" spans="1:17" x14ac:dyDescent="0.35">
      <c r="A14" s="32">
        <v>731</v>
      </c>
      <c r="B14" t="s">
        <v>151</v>
      </c>
      <c r="C14" s="28">
        <f>USITC!G12</f>
        <v>232641</v>
      </c>
      <c r="D14" s="28">
        <f>USITC!F12</f>
        <v>807763</v>
      </c>
      <c r="E14" s="30">
        <f t="shared" si="0"/>
        <v>28.800650685906632</v>
      </c>
    </row>
    <row r="15" spans="1:17" x14ac:dyDescent="0.35">
      <c r="A15" s="32">
        <v>1096</v>
      </c>
      <c r="B15" s="32" t="s">
        <v>152</v>
      </c>
      <c r="C15" s="28">
        <f>USITC!G13</f>
        <v>250550</v>
      </c>
      <c r="D15" s="28">
        <f>USITC!F13</f>
        <v>899794</v>
      </c>
      <c r="E15" s="30">
        <f t="shared" si="0"/>
        <v>27.845262360051297</v>
      </c>
    </row>
    <row r="16" spans="1:17" x14ac:dyDescent="0.35">
      <c r="A16" s="32">
        <v>1461</v>
      </c>
      <c r="B16" t="s">
        <v>153</v>
      </c>
      <c r="C16" s="28">
        <f>USITC!G14</f>
        <v>279780</v>
      </c>
      <c r="D16" s="28">
        <f>USITC!F14</f>
        <v>1007960</v>
      </c>
      <c r="E16" s="30">
        <f t="shared" si="0"/>
        <v>27.757053851343304</v>
      </c>
    </row>
    <row r="17" spans="1:5" x14ac:dyDescent="0.35">
      <c r="A17" s="32">
        <v>1827</v>
      </c>
      <c r="B17" s="32" t="s">
        <v>154</v>
      </c>
      <c r="C17" s="28">
        <f>USITC!G15</f>
        <v>257331</v>
      </c>
      <c r="D17" s="28">
        <f>USITC!F15</f>
        <v>981822</v>
      </c>
      <c r="E17" s="30">
        <f t="shared" si="0"/>
        <v>26.209536962911812</v>
      </c>
    </row>
    <row r="18" spans="1:5" x14ac:dyDescent="0.35">
      <c r="A18" s="32">
        <v>2192</v>
      </c>
      <c r="B18" t="s">
        <v>155</v>
      </c>
      <c r="C18" s="28">
        <f>USITC!G16</f>
        <v>257898</v>
      </c>
      <c r="D18" s="28">
        <f>USITC!F16</f>
        <v>1087118</v>
      </c>
      <c r="E18" s="30">
        <f t="shared" si="0"/>
        <v>23.72309169749742</v>
      </c>
    </row>
    <row r="19" spans="1:5" x14ac:dyDescent="0.35">
      <c r="A19" s="32">
        <v>2557</v>
      </c>
      <c r="B19" s="32" t="s">
        <v>156</v>
      </c>
      <c r="C19" s="28">
        <f>USITC!G17</f>
        <v>293558</v>
      </c>
      <c r="D19" s="28">
        <f>USITC!F17</f>
        <v>1213418</v>
      </c>
      <c r="E19" s="30">
        <f t="shared" si="0"/>
        <v>24.192652490732787</v>
      </c>
    </row>
    <row r="20" spans="1:5" x14ac:dyDescent="0.35">
      <c r="A20" s="32">
        <v>2922</v>
      </c>
      <c r="B20" t="s">
        <v>157</v>
      </c>
      <c r="C20" s="28">
        <f>USITC!G18</f>
        <v>329122</v>
      </c>
      <c r="D20" s="28">
        <f>USITC!F18</f>
        <v>1415402</v>
      </c>
      <c r="E20" s="30">
        <f t="shared" si="0"/>
        <v>23.252899176347071</v>
      </c>
    </row>
    <row r="21" spans="1:5" x14ac:dyDescent="0.35">
      <c r="A21" s="32">
        <v>3288</v>
      </c>
      <c r="B21" s="32" t="s">
        <v>158</v>
      </c>
      <c r="C21" s="28">
        <f>USITC!G19</f>
        <v>282273</v>
      </c>
      <c r="D21" s="28">
        <f>USITC!F19</f>
        <v>1183121</v>
      </c>
      <c r="E21" s="30">
        <f t="shared" si="0"/>
        <v>23.858337397442867</v>
      </c>
    </row>
    <row r="22" spans="1:5" x14ac:dyDescent="0.35">
      <c r="A22" s="32">
        <v>3653</v>
      </c>
      <c r="B22" t="s">
        <v>159</v>
      </c>
      <c r="C22" s="28">
        <f>USITC!G20</f>
        <v>294377</v>
      </c>
      <c r="D22" s="28">
        <f>USITC!F20</f>
        <v>1281642</v>
      </c>
      <c r="E22" s="30">
        <f t="shared" si="0"/>
        <v>22.968738540091536</v>
      </c>
    </row>
    <row r="23" spans="1:5" x14ac:dyDescent="0.35">
      <c r="A23" s="32">
        <v>4018</v>
      </c>
      <c r="B23" s="32" t="s">
        <v>160</v>
      </c>
      <c r="C23" s="28">
        <f>USITC!G21</f>
        <v>326562</v>
      </c>
      <c r="D23" s="28">
        <f>USITC!F21</f>
        <v>1547109</v>
      </c>
      <c r="E23" s="30">
        <f t="shared" si="0"/>
        <v>21.107885740435872</v>
      </c>
    </row>
    <row r="24" spans="1:5" x14ac:dyDescent="0.35">
      <c r="A24" s="32">
        <v>4383</v>
      </c>
      <c r="B24" t="s">
        <v>161</v>
      </c>
      <c r="C24" s="28">
        <f>USITC!G22</f>
        <v>309966</v>
      </c>
      <c r="D24" s="28">
        <f>USITC!F22</f>
        <v>1527945</v>
      </c>
      <c r="E24" s="30">
        <f t="shared" si="0"/>
        <v>20.286463190756212</v>
      </c>
    </row>
    <row r="25" spans="1:5" x14ac:dyDescent="0.35">
      <c r="A25" s="32">
        <v>4749</v>
      </c>
      <c r="B25" s="32" t="s">
        <v>162</v>
      </c>
      <c r="C25" s="28">
        <f>USITC!G23</f>
        <v>304899</v>
      </c>
      <c r="D25" s="28">
        <f>USITC!F23</f>
        <v>1640723</v>
      </c>
      <c r="E25" s="30">
        <f t="shared" si="0"/>
        <v>18.583209962924883</v>
      </c>
    </row>
    <row r="26" spans="1:5" x14ac:dyDescent="0.35">
      <c r="A26" s="32">
        <v>5114</v>
      </c>
      <c r="B26" t="s">
        <v>163</v>
      </c>
      <c r="C26" s="28">
        <f>USITC!G24</f>
        <v>312510</v>
      </c>
      <c r="D26" s="28">
        <f>USITC!F24</f>
        <v>1766689</v>
      </c>
      <c r="E26" s="30">
        <f t="shared" si="0"/>
        <v>17.689021667084585</v>
      </c>
    </row>
    <row r="27" spans="1:5" x14ac:dyDescent="0.35">
      <c r="A27" s="32">
        <v>5479</v>
      </c>
      <c r="B27" s="32" t="s">
        <v>164</v>
      </c>
      <c r="C27" s="28">
        <f>USITC!G25</f>
        <v>283719</v>
      </c>
      <c r="D27" s="28">
        <f>USITC!F25</f>
        <v>1906401</v>
      </c>
      <c r="E27" s="30">
        <f t="shared" si="0"/>
        <v>14.882440787641215</v>
      </c>
    </row>
    <row r="28" spans="1:5" x14ac:dyDescent="0.35">
      <c r="A28" s="32">
        <v>5844</v>
      </c>
      <c r="B28" t="s">
        <v>165</v>
      </c>
      <c r="C28" s="28">
        <f>USITC!G26</f>
        <v>205747</v>
      </c>
      <c r="D28" s="28">
        <f>USITC!F26</f>
        <v>1648386</v>
      </c>
      <c r="E28" s="30">
        <f t="shared" si="0"/>
        <v>12.481724547527097</v>
      </c>
    </row>
    <row r="29" spans="1:5" x14ac:dyDescent="0.35">
      <c r="A29" s="32">
        <v>6210</v>
      </c>
      <c r="B29" s="32" t="s">
        <v>166</v>
      </c>
      <c r="C29" s="28">
        <f>USITC!G27</f>
        <v>209726</v>
      </c>
      <c r="D29" s="28">
        <f>USITC!F27</f>
        <v>2179034</v>
      </c>
      <c r="E29" s="30">
        <f t="shared" si="0"/>
        <v>9.624723616061063</v>
      </c>
    </row>
    <row r="30" spans="1:5" x14ac:dyDescent="0.35">
      <c r="A30" s="32">
        <v>6575</v>
      </c>
      <c r="B30" t="s">
        <v>167</v>
      </c>
      <c r="C30" s="28">
        <f>USITC!G28</f>
        <v>221659</v>
      </c>
      <c r="D30" s="28">
        <f>USITC!F28</f>
        <v>2667220</v>
      </c>
      <c r="E30" s="30">
        <f t="shared" si="0"/>
        <v>8.3104880737247022</v>
      </c>
    </row>
    <row r="31" spans="1:5" x14ac:dyDescent="0.35">
      <c r="A31" s="32">
        <v>6940</v>
      </c>
      <c r="B31" s="32" t="s">
        <v>168</v>
      </c>
      <c r="C31" s="28">
        <f>USITC!G29</f>
        <v>254444</v>
      </c>
      <c r="D31" s="28">
        <f>USITC!F29</f>
        <v>4317855</v>
      </c>
      <c r="E31" s="30">
        <f t="shared" si="0"/>
        <v>5.8928333628618841</v>
      </c>
    </row>
    <row r="32" spans="1:5" x14ac:dyDescent="0.35">
      <c r="A32" s="32">
        <v>7305</v>
      </c>
      <c r="B32" t="s">
        <v>169</v>
      </c>
      <c r="C32" s="28">
        <f>USITC!G30</f>
        <v>237457</v>
      </c>
      <c r="D32" s="28">
        <f>USITC!F30</f>
        <v>3827683</v>
      </c>
      <c r="E32" s="30">
        <f t="shared" si="0"/>
        <v>6.2036746512185044</v>
      </c>
    </row>
    <row r="33" spans="1:5" x14ac:dyDescent="0.35">
      <c r="A33" s="32">
        <v>7671</v>
      </c>
      <c r="B33" s="32" t="s">
        <v>170</v>
      </c>
      <c r="C33" s="28">
        <f>USITC!G31</f>
        <v>325646</v>
      </c>
      <c r="D33" s="28">
        <f>USITC!F31</f>
        <v>5101823</v>
      </c>
      <c r="E33" s="30">
        <f t="shared" si="0"/>
        <v>6.3829341002226068</v>
      </c>
    </row>
    <row r="34" spans="1:5" x14ac:dyDescent="0.35">
      <c r="A34" s="32">
        <v>8036</v>
      </c>
      <c r="B34" t="s">
        <v>171</v>
      </c>
      <c r="C34" s="28">
        <f>USITC!G32</f>
        <v>292397</v>
      </c>
      <c r="D34" s="28">
        <f>USITC!F32</f>
        <v>2556869</v>
      </c>
      <c r="E34" s="30">
        <f t="shared" si="0"/>
        <v>11.435744263785121</v>
      </c>
    </row>
    <row r="35" spans="1:5" x14ac:dyDescent="0.35">
      <c r="A35" s="32">
        <v>8401</v>
      </c>
      <c r="B35" s="32" t="s">
        <v>172</v>
      </c>
      <c r="C35" s="28">
        <f>USITC!G33</f>
        <v>451356</v>
      </c>
      <c r="D35" s="28">
        <f>USITC!F33</f>
        <v>3073773</v>
      </c>
      <c r="E35" s="30">
        <f t="shared" si="0"/>
        <v>14.684103217771774</v>
      </c>
    </row>
    <row r="36" spans="1:5" x14ac:dyDescent="0.35">
      <c r="A36" s="32">
        <v>8766</v>
      </c>
      <c r="B36" t="s">
        <v>173</v>
      </c>
      <c r="C36" s="28">
        <f>USITC!G34</f>
        <v>566664</v>
      </c>
      <c r="D36" s="28">
        <f>USITC!F34</f>
        <v>3731769</v>
      </c>
      <c r="E36" s="30">
        <f t="shared" ref="E36:E67" si="1">(C36/D36)*100</f>
        <v>15.184862728641562</v>
      </c>
    </row>
    <row r="37" spans="1:5" x14ac:dyDescent="0.35">
      <c r="A37" s="32">
        <v>9132</v>
      </c>
      <c r="B37" s="32" t="s">
        <v>174</v>
      </c>
      <c r="C37" s="28">
        <f>USITC!G35</f>
        <v>532286</v>
      </c>
      <c r="D37" s="28">
        <f>USITC!F35</f>
        <v>3575111</v>
      </c>
      <c r="E37" s="30">
        <f t="shared" si="1"/>
        <v>14.8886566039488</v>
      </c>
    </row>
    <row r="38" spans="1:5" x14ac:dyDescent="0.35">
      <c r="A38" s="32">
        <v>9497</v>
      </c>
      <c r="B38" t="s">
        <v>175</v>
      </c>
      <c r="C38" s="28">
        <f>USITC!G36</f>
        <v>551814</v>
      </c>
      <c r="D38" s="28">
        <f>USITC!F36</f>
        <v>4176218</v>
      </c>
      <c r="E38" s="30">
        <f t="shared" si="1"/>
        <v>13.213247009614919</v>
      </c>
    </row>
    <row r="39" spans="1:5" x14ac:dyDescent="0.35">
      <c r="A39" s="32">
        <v>9862</v>
      </c>
      <c r="B39" s="32" t="s">
        <v>176</v>
      </c>
      <c r="C39" s="28">
        <f>USITC!G37</f>
        <v>590045</v>
      </c>
      <c r="D39" s="28">
        <f>USITC!F37</f>
        <v>4408076</v>
      </c>
      <c r="E39" s="30">
        <f t="shared" si="1"/>
        <v>13.385545076809022</v>
      </c>
    </row>
    <row r="40" spans="1:5" x14ac:dyDescent="0.35">
      <c r="A40" s="32">
        <v>10227</v>
      </c>
      <c r="B40" t="s">
        <v>177</v>
      </c>
      <c r="C40" s="28">
        <f>USITC!G38</f>
        <v>574839</v>
      </c>
      <c r="D40" s="28">
        <f>USITC!F38</f>
        <v>4163090</v>
      </c>
      <c r="E40" s="30">
        <f t="shared" si="1"/>
        <v>13.807988777566663</v>
      </c>
    </row>
    <row r="41" spans="1:5" x14ac:dyDescent="0.35">
      <c r="A41" s="32">
        <v>10593</v>
      </c>
      <c r="B41" s="32" t="s">
        <v>178</v>
      </c>
      <c r="C41" s="28">
        <f>USITC!G39</f>
        <v>542270</v>
      </c>
      <c r="D41" s="28">
        <f>USITC!F39</f>
        <v>4077937</v>
      </c>
      <c r="E41" s="30">
        <f t="shared" si="1"/>
        <v>13.29765516240197</v>
      </c>
    </row>
    <row r="42" spans="1:5" x14ac:dyDescent="0.35">
      <c r="A42" s="32">
        <v>10958</v>
      </c>
      <c r="B42" t="s">
        <v>179</v>
      </c>
      <c r="C42" s="28">
        <f>USITC!G40</f>
        <v>584837</v>
      </c>
      <c r="D42" s="28">
        <f>USITC!F40</f>
        <v>4338572</v>
      </c>
      <c r="E42" s="30">
        <f t="shared" si="1"/>
        <v>13.479942248278926</v>
      </c>
    </row>
    <row r="43" spans="1:5" x14ac:dyDescent="0.35">
      <c r="A43" s="32">
        <v>11323</v>
      </c>
      <c r="B43" s="32" t="s">
        <v>180</v>
      </c>
      <c r="C43" s="28">
        <f>USITC!G41</f>
        <v>461885</v>
      </c>
      <c r="D43" s="28">
        <f>USITC!F41</f>
        <v>3114077</v>
      </c>
      <c r="E43" s="30">
        <f t="shared" si="1"/>
        <v>14.832163751891814</v>
      </c>
    </row>
    <row r="44" spans="1:5" x14ac:dyDescent="0.35">
      <c r="A44" s="32">
        <v>11688</v>
      </c>
      <c r="B44" t="s">
        <v>181</v>
      </c>
      <c r="C44" s="28">
        <f>USITC!G42</f>
        <v>370771</v>
      </c>
      <c r="D44" s="28">
        <f>USITC!F42</f>
        <v>2088455</v>
      </c>
      <c r="E44" s="30">
        <f t="shared" si="1"/>
        <v>17.753363132076107</v>
      </c>
    </row>
    <row r="45" spans="1:5" x14ac:dyDescent="0.35">
      <c r="A45" s="32">
        <v>12054</v>
      </c>
      <c r="B45" s="32" t="s">
        <v>182</v>
      </c>
      <c r="C45" s="28">
        <f>USITC!G43</f>
        <v>259600</v>
      </c>
      <c r="D45" s="28">
        <f>USITC!F43</f>
        <v>1325093</v>
      </c>
      <c r="E45" s="30">
        <f t="shared" si="1"/>
        <v>19.59107775831583</v>
      </c>
    </row>
    <row r="46" spans="1:5" x14ac:dyDescent="0.35">
      <c r="A46" s="32">
        <v>12419</v>
      </c>
      <c r="B46" t="s">
        <v>183</v>
      </c>
      <c r="C46" s="28">
        <f>USITC!G44</f>
        <v>283681</v>
      </c>
      <c r="D46" s="28">
        <f>USITC!F44</f>
        <v>1433013</v>
      </c>
      <c r="E46" s="30">
        <f t="shared" si="1"/>
        <v>19.796121877470757</v>
      </c>
    </row>
    <row r="47" spans="1:5" x14ac:dyDescent="0.35">
      <c r="A47" s="32">
        <v>12784</v>
      </c>
      <c r="B47" s="32" t="s">
        <v>184</v>
      </c>
      <c r="C47" s="28">
        <f>USITC!G45</f>
        <v>301168</v>
      </c>
      <c r="D47" s="28">
        <f>USITC!F45</f>
        <v>1636003</v>
      </c>
      <c r="E47" s="30">
        <f t="shared" si="1"/>
        <v>18.40876819908032</v>
      </c>
    </row>
    <row r="48" spans="1:5" x14ac:dyDescent="0.35">
      <c r="A48" s="32">
        <v>13149</v>
      </c>
      <c r="B48" t="s">
        <v>185</v>
      </c>
      <c r="C48" s="28">
        <f>USITC!G46</f>
        <v>357241</v>
      </c>
      <c r="D48" s="28">
        <f>USITC!F46</f>
        <v>2038905</v>
      </c>
      <c r="E48" s="30">
        <f t="shared" si="1"/>
        <v>17.52121849718354</v>
      </c>
    </row>
    <row r="49" spans="1:5" x14ac:dyDescent="0.35">
      <c r="A49" s="32">
        <v>13515</v>
      </c>
      <c r="B49" s="32" t="s">
        <v>186</v>
      </c>
      <c r="C49" s="28">
        <f>USITC!G47</f>
        <v>408127</v>
      </c>
      <c r="D49" s="28">
        <f>USITC!F47</f>
        <v>2423977</v>
      </c>
      <c r="E49" s="30">
        <f t="shared" si="1"/>
        <v>16.837082200037376</v>
      </c>
    </row>
    <row r="50" spans="1:5" x14ac:dyDescent="0.35">
      <c r="A50" s="32">
        <v>13880</v>
      </c>
      <c r="B50" t="s">
        <v>187</v>
      </c>
      <c r="C50" s="28">
        <f>USITC!G48</f>
        <v>470509</v>
      </c>
      <c r="D50" s="28">
        <f>USITC!F48</f>
        <v>3009852</v>
      </c>
      <c r="E50" s="30">
        <f t="shared" si="1"/>
        <v>15.632296870410903</v>
      </c>
    </row>
    <row r="51" spans="1:5" x14ac:dyDescent="0.35">
      <c r="A51" s="32">
        <v>14245</v>
      </c>
      <c r="B51" s="32" t="s">
        <v>188</v>
      </c>
      <c r="C51" s="28">
        <f>USITC!G49</f>
        <v>301375</v>
      </c>
      <c r="D51" s="28">
        <f>USITC!F49</f>
        <v>1949624</v>
      </c>
      <c r="E51" s="30">
        <f t="shared" si="1"/>
        <v>15.45810884560305</v>
      </c>
    </row>
    <row r="52" spans="1:5" x14ac:dyDescent="0.35">
      <c r="A52" s="32">
        <v>14610</v>
      </c>
      <c r="B52" t="s">
        <v>189</v>
      </c>
      <c r="C52" s="28">
        <f>USITC!G50</f>
        <v>328034</v>
      </c>
      <c r="D52" s="28">
        <f>USITC!F50</f>
        <v>2276099</v>
      </c>
      <c r="E52" s="30">
        <f t="shared" si="1"/>
        <v>14.412114763022171</v>
      </c>
    </row>
    <row r="53" spans="1:5" x14ac:dyDescent="0.35">
      <c r="A53" s="32">
        <v>14976</v>
      </c>
      <c r="B53" s="32" t="s">
        <v>190</v>
      </c>
      <c r="C53" s="28">
        <f>USITC!G51</f>
        <v>317711</v>
      </c>
      <c r="D53" s="28">
        <f>USITC!F51</f>
        <v>2540656</v>
      </c>
      <c r="E53" s="30">
        <f t="shared" si="1"/>
        <v>12.505077428821531</v>
      </c>
    </row>
    <row r="54" spans="1:5" x14ac:dyDescent="0.35">
      <c r="A54" s="32">
        <v>15341</v>
      </c>
      <c r="B54" t="s">
        <v>191</v>
      </c>
      <c r="C54" s="28">
        <f>USITC!G52</f>
        <v>437751</v>
      </c>
      <c r="D54" s="28">
        <f>USITC!F52</f>
        <v>3221954</v>
      </c>
      <c r="E54" s="30">
        <f t="shared" si="1"/>
        <v>13.586506821636807</v>
      </c>
    </row>
    <row r="55" spans="1:5" x14ac:dyDescent="0.35">
      <c r="A55" s="32">
        <v>15706</v>
      </c>
      <c r="B55" s="32" t="s">
        <v>192</v>
      </c>
      <c r="C55" s="28">
        <f>USITC!G53</f>
        <v>320117</v>
      </c>
      <c r="D55" s="28">
        <f>USITC!F53</f>
        <v>2769285</v>
      </c>
      <c r="E55" s="30">
        <f t="shared" si="1"/>
        <v>11.559554180952846</v>
      </c>
    </row>
    <row r="56" spans="1:5" x14ac:dyDescent="0.35">
      <c r="A56" s="32">
        <v>16071</v>
      </c>
      <c r="B56" t="s">
        <v>193</v>
      </c>
      <c r="C56" s="28">
        <f>USITC!G54</f>
        <v>392294</v>
      </c>
      <c r="D56" s="28">
        <f>USITC!F54</f>
        <v>3389951</v>
      </c>
      <c r="E56" s="30">
        <f t="shared" si="1"/>
        <v>11.572261663959155</v>
      </c>
    </row>
    <row r="57" spans="1:5" x14ac:dyDescent="0.35">
      <c r="A57" s="32">
        <v>16437</v>
      </c>
      <c r="B57" s="32" t="s">
        <v>194</v>
      </c>
      <c r="C57" s="28">
        <f>USITC!G55</f>
        <v>382109</v>
      </c>
      <c r="D57" s="28">
        <f>USITC!F55</f>
        <v>3877895</v>
      </c>
      <c r="E57" s="30">
        <f t="shared" si="1"/>
        <v>9.8535158894193877</v>
      </c>
    </row>
    <row r="58" spans="1:5" x14ac:dyDescent="0.35">
      <c r="A58" s="32">
        <v>16802</v>
      </c>
      <c r="B58" t="s">
        <v>195</v>
      </c>
      <c r="C58" s="28">
        <f>USITC!G56</f>
        <v>391476</v>
      </c>
      <c r="D58" s="28">
        <f>USITC!F56</f>
        <v>4098101</v>
      </c>
      <c r="E58" s="30">
        <f t="shared" si="1"/>
        <v>9.5526196157683767</v>
      </c>
    </row>
    <row r="59" spans="1:5" x14ac:dyDescent="0.35">
      <c r="A59" s="32">
        <v>17167</v>
      </c>
      <c r="B59" s="32" t="s">
        <v>196</v>
      </c>
      <c r="C59" s="28">
        <f>USITC!G57</f>
        <v>498001</v>
      </c>
      <c r="D59" s="28">
        <f>USITC!F57</f>
        <v>4824901</v>
      </c>
      <c r="E59" s="30">
        <f t="shared" si="1"/>
        <v>10.321476026140225</v>
      </c>
    </row>
    <row r="60" spans="1:5" x14ac:dyDescent="0.35">
      <c r="A60" s="32">
        <v>17532</v>
      </c>
      <c r="B60" t="s">
        <v>197</v>
      </c>
      <c r="C60" s="28">
        <f>USITC!G58</f>
        <v>445355</v>
      </c>
      <c r="D60" s="28">
        <f>USITC!F58</f>
        <v>5666321</v>
      </c>
      <c r="E60" s="30">
        <f t="shared" si="1"/>
        <v>7.8596853231576542</v>
      </c>
    </row>
    <row r="61" spans="1:5" x14ac:dyDescent="0.35">
      <c r="A61" s="32">
        <v>17898</v>
      </c>
      <c r="B61" s="32" t="s">
        <v>198</v>
      </c>
      <c r="C61" s="28">
        <f>USITC!G59</f>
        <v>417401</v>
      </c>
      <c r="D61" s="28">
        <f>USITC!F59</f>
        <v>7092032</v>
      </c>
      <c r="E61" s="30">
        <f t="shared" si="1"/>
        <v>5.8854923384440454</v>
      </c>
    </row>
    <row r="62" spans="1:5" x14ac:dyDescent="0.35">
      <c r="A62" s="32">
        <v>18263</v>
      </c>
      <c r="B62" t="s">
        <v>199</v>
      </c>
      <c r="C62" s="28">
        <f>USITC!G60</f>
        <v>374291</v>
      </c>
      <c r="D62" s="28">
        <f>USITC!F60</f>
        <v>6591640</v>
      </c>
      <c r="E62" s="30">
        <f t="shared" si="1"/>
        <v>5.6782682306679373</v>
      </c>
    </row>
    <row r="63" spans="1:5" x14ac:dyDescent="0.35">
      <c r="A63" s="32">
        <v>18628</v>
      </c>
      <c r="B63" s="32" t="s">
        <v>200</v>
      </c>
      <c r="C63" s="28">
        <f>USITC!G61</f>
        <v>529621</v>
      </c>
      <c r="D63" s="28">
        <f>USITC!F61</f>
        <v>8743082</v>
      </c>
      <c r="E63" s="30">
        <f t="shared" si="1"/>
        <v>6.057600740791405</v>
      </c>
    </row>
    <row r="64" spans="1:5" x14ac:dyDescent="0.35">
      <c r="A64" s="32">
        <v>18993</v>
      </c>
      <c r="B64" t="s">
        <v>201</v>
      </c>
      <c r="C64" s="28">
        <f>USITC!G62</f>
        <v>603468</v>
      </c>
      <c r="D64" s="28">
        <f>USITC!F62</f>
        <v>10817342</v>
      </c>
      <c r="E64" s="30">
        <f t="shared" si="1"/>
        <v>5.5787087068154078</v>
      </c>
    </row>
    <row r="65" spans="1:5" x14ac:dyDescent="0.35">
      <c r="A65" s="32">
        <v>19359</v>
      </c>
      <c r="B65" s="32" t="s">
        <v>202</v>
      </c>
      <c r="C65" s="28">
        <f>USITC!G63</f>
        <v>574733</v>
      </c>
      <c r="D65" s="28">
        <f>USITC!F63</f>
        <v>10747496</v>
      </c>
      <c r="E65" s="30">
        <f t="shared" si="1"/>
        <v>5.3475991058754522</v>
      </c>
    </row>
    <row r="66" spans="1:5" x14ac:dyDescent="0.35">
      <c r="A66" s="32">
        <v>19724</v>
      </c>
      <c r="B66" t="s">
        <v>203</v>
      </c>
      <c r="C66" s="28">
        <f>USITC!G64</f>
        <v>597760</v>
      </c>
      <c r="D66" s="28">
        <f>USITC!F64</f>
        <v>10778904</v>
      </c>
      <c r="E66" s="30">
        <f t="shared" si="1"/>
        <v>5.5456473125653591</v>
      </c>
    </row>
    <row r="67" spans="1:5" x14ac:dyDescent="0.35">
      <c r="A67" s="32">
        <v>20089</v>
      </c>
      <c r="B67" s="32" t="s">
        <v>204</v>
      </c>
      <c r="C67" s="28">
        <f>USITC!G65</f>
        <v>556939</v>
      </c>
      <c r="D67" s="28">
        <f>USITC!F65</f>
        <v>10239517</v>
      </c>
      <c r="E67" s="30">
        <f t="shared" si="1"/>
        <v>5.4391139738329448</v>
      </c>
    </row>
    <row r="68" spans="1:5" x14ac:dyDescent="0.35">
      <c r="A68" s="32">
        <v>20454</v>
      </c>
      <c r="B68" t="s">
        <v>205</v>
      </c>
      <c r="C68" s="28">
        <f>USITC!G66</f>
        <v>669579</v>
      </c>
      <c r="D68" s="28">
        <f>USITC!F66</f>
        <v>11336787</v>
      </c>
      <c r="E68" s="30">
        <f t="shared" ref="E68:E99" si="2">(C68/D68)*100</f>
        <v>5.9062501571212369</v>
      </c>
    </row>
    <row r="69" spans="1:5" x14ac:dyDescent="0.35">
      <c r="A69" s="32">
        <v>20820</v>
      </c>
      <c r="B69" s="32" t="s">
        <v>206</v>
      </c>
      <c r="C69" s="28">
        <f>USITC!G67</f>
        <v>739228</v>
      </c>
      <c r="D69" s="28">
        <f>USITC!F67</f>
        <v>12515747</v>
      </c>
      <c r="E69" s="30">
        <f t="shared" si="2"/>
        <v>5.906383374480165</v>
      </c>
    </row>
    <row r="70" spans="1:5" x14ac:dyDescent="0.35">
      <c r="A70" s="32">
        <v>21185</v>
      </c>
      <c r="B70" t="s">
        <v>207</v>
      </c>
      <c r="C70" s="28">
        <f>USITC!G68</f>
        <v>776884</v>
      </c>
      <c r="D70" s="28">
        <f>USITC!F68</f>
        <v>12950606</v>
      </c>
      <c r="E70" s="30">
        <f t="shared" si="2"/>
        <v>5.9988235299568222</v>
      </c>
    </row>
    <row r="71" spans="1:5" x14ac:dyDescent="0.35">
      <c r="A71" s="32">
        <v>21550</v>
      </c>
      <c r="B71" s="32" t="s">
        <v>208</v>
      </c>
      <c r="C71" s="28">
        <f>USITC!G69</f>
        <v>832155</v>
      </c>
      <c r="D71" s="28">
        <f>USITC!F69</f>
        <v>12739429</v>
      </c>
      <c r="E71" s="30">
        <f t="shared" si="2"/>
        <v>6.5321216516062055</v>
      </c>
    </row>
    <row r="72" spans="1:5" x14ac:dyDescent="0.35">
      <c r="A72" s="32">
        <v>21915</v>
      </c>
      <c r="B72" t="s">
        <v>209</v>
      </c>
      <c r="C72" s="28">
        <f>USITC!G70</f>
        <v>1066536</v>
      </c>
      <c r="D72" s="28">
        <f>USITC!F70</f>
        <v>14987075</v>
      </c>
      <c r="E72" s="30">
        <f t="shared" si="2"/>
        <v>7.1163719404887207</v>
      </c>
    </row>
    <row r="73" spans="1:5" x14ac:dyDescent="0.35">
      <c r="A73" s="32">
        <v>22281</v>
      </c>
      <c r="B73" s="32" t="s">
        <v>210</v>
      </c>
      <c r="C73" s="28">
        <f>USITC!G71</f>
        <v>1086115</v>
      </c>
      <c r="D73" s="28">
        <f>USITC!F71</f>
        <v>15013910</v>
      </c>
      <c r="E73" s="30">
        <f t="shared" si="2"/>
        <v>7.2340582832852993</v>
      </c>
    </row>
    <row r="74" spans="1:5" x14ac:dyDescent="0.35">
      <c r="A74" s="32">
        <v>22646</v>
      </c>
      <c r="B74" t="s">
        <v>211</v>
      </c>
      <c r="C74" s="28">
        <f>USITC!G72</f>
        <v>1052702</v>
      </c>
      <c r="D74" s="28">
        <f>USITC!F72</f>
        <v>14656897</v>
      </c>
      <c r="E74" s="30">
        <f t="shared" si="2"/>
        <v>7.1822978629105467</v>
      </c>
    </row>
    <row r="75" spans="1:5" x14ac:dyDescent="0.35">
      <c r="A75" s="32">
        <v>23011</v>
      </c>
      <c r="B75" s="32" t="s">
        <v>212</v>
      </c>
      <c r="C75" s="28">
        <f>USITC!G73</f>
        <v>1234921</v>
      </c>
      <c r="D75" s="28">
        <f>USITC!F73</f>
        <v>16251063</v>
      </c>
      <c r="E75" s="30">
        <f t="shared" si="2"/>
        <v>7.599016753550214</v>
      </c>
    </row>
    <row r="76" spans="1:5" x14ac:dyDescent="0.35">
      <c r="A76" s="32">
        <v>23376</v>
      </c>
      <c r="B76" t="s">
        <v>213</v>
      </c>
      <c r="C76" s="28">
        <f>USITC!G74</f>
        <v>1262156</v>
      </c>
      <c r="D76" s="28">
        <f>USITC!F74</f>
        <v>17004887</v>
      </c>
      <c r="E76" s="30">
        <f t="shared" si="2"/>
        <v>7.4223133620352781</v>
      </c>
    </row>
    <row r="77" spans="1:5" x14ac:dyDescent="0.35">
      <c r="A77" s="32">
        <v>23742</v>
      </c>
      <c r="B77" s="32" t="s">
        <v>214</v>
      </c>
      <c r="C77" s="28">
        <f>USITC!G75</f>
        <v>1371265</v>
      </c>
      <c r="D77" s="28">
        <f>USITC!F75</f>
        <v>18613194</v>
      </c>
      <c r="E77" s="30">
        <f t="shared" si="2"/>
        <v>7.3671665378870488</v>
      </c>
    </row>
    <row r="78" spans="1:5" x14ac:dyDescent="0.35">
      <c r="A78" s="32">
        <v>24107</v>
      </c>
      <c r="B78" t="s">
        <v>215</v>
      </c>
      <c r="C78" s="28">
        <f>USITC!G76</f>
        <v>1622920</v>
      </c>
      <c r="D78" s="28">
        <f>USITC!F76</f>
        <v>21281823</v>
      </c>
      <c r="E78" s="30">
        <f t="shared" si="2"/>
        <v>7.6258504734298374</v>
      </c>
    </row>
    <row r="79" spans="1:5" x14ac:dyDescent="0.35">
      <c r="A79" s="32">
        <v>24472</v>
      </c>
      <c r="B79" s="32" t="s">
        <v>216</v>
      </c>
      <c r="C79" s="28">
        <f>USITC!G77</f>
        <v>1920755</v>
      </c>
      <c r="D79" s="28">
        <f>USITC!F77</f>
        <v>25366594</v>
      </c>
      <c r="E79" s="30">
        <f t="shared" si="2"/>
        <v>7.5719862114716712</v>
      </c>
    </row>
    <row r="80" spans="1:5" x14ac:dyDescent="0.35">
      <c r="A80" s="32">
        <v>24837</v>
      </c>
      <c r="B80" t="s">
        <v>217</v>
      </c>
      <c r="C80" s="28">
        <f>USITC!G78</f>
        <v>2016421</v>
      </c>
      <c r="D80" s="28">
        <f>USITC!F78</f>
        <v>26732294</v>
      </c>
      <c r="E80" s="30">
        <f t="shared" si="2"/>
        <v>7.5430152010149225</v>
      </c>
    </row>
    <row r="81" spans="1:5" x14ac:dyDescent="0.35">
      <c r="A81" s="32">
        <v>25203</v>
      </c>
      <c r="B81" s="32" t="s">
        <v>218</v>
      </c>
      <c r="C81" s="28">
        <f>USITC!G79</f>
        <v>2341058</v>
      </c>
      <c r="D81" s="28">
        <f>USITC!F79</f>
        <v>32991725</v>
      </c>
      <c r="E81" s="30">
        <f t="shared" si="2"/>
        <v>7.0958945008180079</v>
      </c>
    </row>
    <row r="82" spans="1:5" x14ac:dyDescent="0.35">
      <c r="A82" s="32">
        <v>25568</v>
      </c>
      <c r="B82" t="s">
        <v>219</v>
      </c>
      <c r="C82" s="28">
        <f>USITC!G80</f>
        <v>2551174</v>
      </c>
      <c r="D82" s="28">
        <f>USITC!F80</f>
        <v>35870359</v>
      </c>
      <c r="E82" s="30">
        <f t="shared" si="2"/>
        <v>7.1122064878135172</v>
      </c>
    </row>
    <row r="83" spans="1:5" x14ac:dyDescent="0.35">
      <c r="A83" s="32">
        <v>25933</v>
      </c>
      <c r="B83" s="32" t="s">
        <v>220</v>
      </c>
      <c r="C83" s="28">
        <f>USITC!G81</f>
        <v>2584092</v>
      </c>
      <c r="D83" s="28">
        <f>USITC!F81</f>
        <v>39767674</v>
      </c>
      <c r="E83" s="30">
        <f t="shared" si="2"/>
        <v>6.4979711913751865</v>
      </c>
    </row>
    <row r="84" spans="1:5" x14ac:dyDescent="0.35">
      <c r="A84" s="32">
        <v>26298</v>
      </c>
      <c r="B84" t="s">
        <v>221</v>
      </c>
      <c r="C84" s="28">
        <f>USITC!G82</f>
        <v>2767980</v>
      </c>
      <c r="D84" s="28">
        <f>USITC!F82</f>
        <v>45545892</v>
      </c>
      <c r="E84" s="30">
        <f t="shared" si="2"/>
        <v>6.077342826000641</v>
      </c>
    </row>
    <row r="85" spans="1:5" x14ac:dyDescent="0.35">
      <c r="A85" s="32">
        <v>26664</v>
      </c>
      <c r="B85" s="32" t="s">
        <v>222</v>
      </c>
      <c r="C85" s="28">
        <f>USITC!G83</f>
        <v>3123673</v>
      </c>
      <c r="D85" s="28">
        <f>USITC!F83</f>
        <v>55282310</v>
      </c>
      <c r="E85" s="30">
        <f t="shared" si="2"/>
        <v>5.6504024524300807</v>
      </c>
    </row>
    <row r="86" spans="1:5" x14ac:dyDescent="0.35">
      <c r="A86" s="32">
        <v>27029</v>
      </c>
      <c r="B86" t="s">
        <v>223</v>
      </c>
      <c r="C86" s="28">
        <f>USITC!G84</f>
        <v>3458437</v>
      </c>
      <c r="D86" s="28">
        <f>USITC!F84</f>
        <v>68655955</v>
      </c>
      <c r="E86" s="30">
        <f t="shared" si="2"/>
        <v>5.0373445391590579</v>
      </c>
    </row>
    <row r="87" spans="1:5" x14ac:dyDescent="0.35">
      <c r="A87" s="32">
        <v>27394</v>
      </c>
      <c r="B87" s="32" t="s">
        <v>224</v>
      </c>
      <c r="C87" s="28">
        <f>USITC!G85</f>
        <v>3771980</v>
      </c>
      <c r="D87" s="28">
        <f>USITC!F85</f>
        <v>100125800</v>
      </c>
      <c r="E87" s="30">
        <f t="shared" si="2"/>
        <v>3.7672408110596871</v>
      </c>
    </row>
    <row r="88" spans="1:5" x14ac:dyDescent="0.35">
      <c r="A88" s="32">
        <v>27759</v>
      </c>
      <c r="B88" t="s">
        <v>225</v>
      </c>
      <c r="C88" s="28">
        <f>USITC!G86</f>
        <v>3779634</v>
      </c>
      <c r="D88" s="28">
        <f>USITC!F86</f>
        <v>96515103</v>
      </c>
      <c r="E88" s="30">
        <f t="shared" si="2"/>
        <v>3.9161062699171549</v>
      </c>
    </row>
    <row r="89" spans="1:5" x14ac:dyDescent="0.35">
      <c r="A89" s="32">
        <v>28125</v>
      </c>
      <c r="B89" s="32" t="s">
        <v>226</v>
      </c>
      <c r="C89" s="28">
        <f>USITC!G87</f>
        <v>4674707</v>
      </c>
      <c r="D89" s="28">
        <f>USITC!F87</f>
        <v>121120869</v>
      </c>
      <c r="E89" s="30">
        <f t="shared" si="2"/>
        <v>3.85953885453051</v>
      </c>
    </row>
    <row r="90" spans="1:5" x14ac:dyDescent="0.35">
      <c r="A90" s="32">
        <v>28490</v>
      </c>
      <c r="B90" t="s">
        <v>227</v>
      </c>
      <c r="C90" s="28">
        <f>USITC!G88</f>
        <v>5484794</v>
      </c>
      <c r="D90" s="28">
        <f>USITC!F88</f>
        <v>147075340</v>
      </c>
      <c r="E90" s="30">
        <f t="shared" si="2"/>
        <v>3.7292410814756574</v>
      </c>
    </row>
    <row r="91" spans="1:5" x14ac:dyDescent="0.35">
      <c r="A91" s="32">
        <v>28855</v>
      </c>
      <c r="B91" s="32" t="s">
        <v>228</v>
      </c>
      <c r="C91" s="28">
        <f>USITC!G89</f>
        <v>6880587</v>
      </c>
      <c r="D91" s="28">
        <f>USITC!F89</f>
        <v>172952194</v>
      </c>
      <c r="E91" s="30">
        <f t="shared" si="2"/>
        <v>3.9783172684123334</v>
      </c>
    </row>
    <row r="92" spans="1:5" x14ac:dyDescent="0.35">
      <c r="A92" s="32">
        <v>29220</v>
      </c>
      <c r="B92" t="s">
        <v>229</v>
      </c>
      <c r="C92" s="28">
        <f>USITC!G90</f>
        <v>7194908</v>
      </c>
      <c r="D92" s="28">
        <f>USITC!F90</f>
        <v>205922663</v>
      </c>
      <c r="E92" s="30">
        <f t="shared" si="2"/>
        <v>3.4939855065879759</v>
      </c>
    </row>
    <row r="93" spans="1:5" x14ac:dyDescent="0.35">
      <c r="A93" s="32">
        <v>29586</v>
      </c>
      <c r="B93" s="32" t="s">
        <v>230</v>
      </c>
      <c r="C93" s="28">
        <f>USITC!G91</f>
        <v>7445413</v>
      </c>
      <c r="D93" s="28">
        <f>USITC!F91</f>
        <v>239943468</v>
      </c>
      <c r="E93" s="30">
        <f t="shared" si="2"/>
        <v>3.102986325095543</v>
      </c>
    </row>
    <row r="94" spans="1:5" x14ac:dyDescent="0.35">
      <c r="A94" s="32">
        <v>29951</v>
      </c>
      <c r="B94" t="s">
        <v>231</v>
      </c>
      <c r="C94" s="28">
        <f>USITC!G92</f>
        <v>8905720</v>
      </c>
      <c r="D94" s="28">
        <f>USITC!F92</f>
        <v>259011977</v>
      </c>
      <c r="E94" s="30">
        <f t="shared" si="2"/>
        <v>3.4383429303734476</v>
      </c>
    </row>
    <row r="95" spans="1:5" x14ac:dyDescent="0.35">
      <c r="A95" s="32">
        <v>30316</v>
      </c>
      <c r="B95" s="32" t="s">
        <v>232</v>
      </c>
      <c r="C95" s="28">
        <f>USITC!G93</f>
        <v>8684110</v>
      </c>
      <c r="D95" s="28">
        <f>USITC!F93</f>
        <v>242339988</v>
      </c>
      <c r="E95" s="30">
        <f t="shared" si="2"/>
        <v>3.5834407980576444</v>
      </c>
    </row>
    <row r="96" spans="1:5" x14ac:dyDescent="0.35">
      <c r="A96" s="32">
        <v>30681</v>
      </c>
      <c r="B96" t="s">
        <v>233</v>
      </c>
      <c r="C96" s="28">
        <f>USITC!G94</f>
        <v>9430004</v>
      </c>
      <c r="D96" s="28">
        <f>USITC!F94</f>
        <v>256679524</v>
      </c>
      <c r="E96" s="30">
        <f t="shared" si="2"/>
        <v>3.6738434967644715</v>
      </c>
    </row>
    <row r="97" spans="1:5" x14ac:dyDescent="0.35">
      <c r="A97" s="32">
        <v>31047</v>
      </c>
      <c r="B97" s="32" t="s">
        <v>234</v>
      </c>
      <c r="C97" s="28">
        <f>USITC!G95</f>
        <v>12042152</v>
      </c>
      <c r="D97" s="28">
        <f>USITC!F95</f>
        <v>322989519</v>
      </c>
      <c r="E97" s="30">
        <f t="shared" si="2"/>
        <v>3.728341414075421</v>
      </c>
    </row>
    <row r="98" spans="1:5" x14ac:dyDescent="0.35">
      <c r="A98" s="32">
        <v>31412</v>
      </c>
      <c r="B98" t="s">
        <v>235</v>
      </c>
      <c r="C98" s="28">
        <f>USITC!G96</f>
        <v>13066970</v>
      </c>
      <c r="D98" s="28">
        <f>USITC!F96</f>
        <v>343553150</v>
      </c>
      <c r="E98" s="30">
        <f t="shared" si="2"/>
        <v>3.8034784428552029</v>
      </c>
    </row>
    <row r="99" spans="1:5" x14ac:dyDescent="0.35">
      <c r="A99" s="32">
        <v>31777</v>
      </c>
      <c r="B99" s="32" t="s">
        <v>236</v>
      </c>
      <c r="C99" s="28">
        <f>USITC!G97</f>
        <v>13312112</v>
      </c>
      <c r="D99" s="28">
        <f>USITC!F97</f>
        <v>368656594</v>
      </c>
      <c r="E99" s="30">
        <f t="shared" si="2"/>
        <v>3.6109789480667747</v>
      </c>
    </row>
    <row r="100" spans="1:5" x14ac:dyDescent="0.35">
      <c r="A100" s="32">
        <v>32142</v>
      </c>
      <c r="B100" t="s">
        <v>237</v>
      </c>
      <c r="C100" s="28">
        <f>USITC!G98</f>
        <v>13911669</v>
      </c>
      <c r="D100" s="28">
        <f>USITC!F98</f>
        <v>402066002</v>
      </c>
      <c r="E100" s="30">
        <f t="shared" ref="E100:E131" si="3">(C100/D100)*100</f>
        <v>3.4600460946210521</v>
      </c>
    </row>
    <row r="101" spans="1:5" x14ac:dyDescent="0.35">
      <c r="A101" s="32">
        <v>32508</v>
      </c>
      <c r="B101" s="32" t="s">
        <v>238</v>
      </c>
      <c r="C101" s="28">
        <f>USITC!G99</f>
        <v>15054304</v>
      </c>
      <c r="D101" s="28">
        <f>USITC!F99</f>
        <v>437140185</v>
      </c>
      <c r="E101" s="30">
        <f t="shared" si="3"/>
        <v>3.4438160838496232</v>
      </c>
    </row>
    <row r="102" spans="1:5" x14ac:dyDescent="0.35">
      <c r="A102" s="32">
        <v>32873</v>
      </c>
      <c r="B102" t="s">
        <v>239</v>
      </c>
      <c r="C102" s="28">
        <f>USITC!G100</f>
        <v>16096410</v>
      </c>
      <c r="D102" s="28">
        <f>USITC!F100</f>
        <v>468012021</v>
      </c>
      <c r="E102" s="30">
        <f t="shared" si="3"/>
        <v>3.4393155042485546</v>
      </c>
    </row>
    <row r="103" spans="1:5" x14ac:dyDescent="0.35">
      <c r="A103" s="32">
        <v>33238</v>
      </c>
      <c r="B103" s="32" t="s">
        <v>240</v>
      </c>
      <c r="C103" s="28">
        <f>USITC!G101</f>
        <v>16360456</v>
      </c>
      <c r="D103" s="28">
        <f>USITC!F101</f>
        <v>491322492</v>
      </c>
      <c r="E103" s="30">
        <f t="shared" si="3"/>
        <v>3.3298813440032786</v>
      </c>
    </row>
    <row r="104" spans="1:5" x14ac:dyDescent="0.35">
      <c r="A104" s="32">
        <v>33603</v>
      </c>
      <c r="B104" t="s">
        <v>241</v>
      </c>
      <c r="C104" s="28">
        <f>USITC!G102</f>
        <v>16218683</v>
      </c>
      <c r="D104" s="28">
        <f>USITC!F102</f>
        <v>483737392</v>
      </c>
      <c r="E104" s="30">
        <f t="shared" si="3"/>
        <v>3.3527867120100572</v>
      </c>
    </row>
    <row r="105" spans="1:5" x14ac:dyDescent="0.35">
      <c r="A105" s="32">
        <v>33969</v>
      </c>
      <c r="B105" s="32" t="s">
        <v>242</v>
      </c>
      <c r="C105" s="28">
        <f>USITC!G103</f>
        <v>17184631</v>
      </c>
      <c r="D105" s="28">
        <f>USITC!F103</f>
        <v>525127242</v>
      </c>
      <c r="E105" s="30">
        <f t="shared" si="3"/>
        <v>3.2724699131110779</v>
      </c>
    </row>
    <row r="106" spans="1:5" x14ac:dyDescent="0.35">
      <c r="A106" s="32">
        <v>34334</v>
      </c>
      <c r="B106" t="s">
        <v>243</v>
      </c>
      <c r="C106" s="28">
        <f>USITC!G104</f>
        <v>18333718</v>
      </c>
      <c r="D106" s="28">
        <f>USITC!F104</f>
        <v>574862928</v>
      </c>
      <c r="E106" s="30">
        <f t="shared" si="3"/>
        <v>3.1892329644189545</v>
      </c>
    </row>
    <row r="107" spans="1:5" x14ac:dyDescent="0.35">
      <c r="A107" s="32">
        <v>34699</v>
      </c>
      <c r="B107" s="32" t="s">
        <v>244</v>
      </c>
      <c r="C107" s="28">
        <f>USITC!G105</f>
        <v>19846448</v>
      </c>
      <c r="D107" s="28">
        <f>USITC!F105</f>
        <v>657884659</v>
      </c>
      <c r="E107" s="30">
        <f t="shared" si="3"/>
        <v>3.0167063068725546</v>
      </c>
    </row>
    <row r="108" spans="1:5" x14ac:dyDescent="0.35">
      <c r="A108" s="32">
        <v>35064</v>
      </c>
      <c r="B108" t="s">
        <v>245</v>
      </c>
      <c r="C108" s="28">
        <f>USITC!G106</f>
        <v>18596732</v>
      </c>
      <c r="D108" s="28">
        <f>USITC!F106</f>
        <v>739660419</v>
      </c>
      <c r="E108" s="30">
        <f t="shared" si="3"/>
        <v>2.514225653056068</v>
      </c>
    </row>
    <row r="109" spans="1:5" x14ac:dyDescent="0.35">
      <c r="A109" s="32">
        <v>35430</v>
      </c>
      <c r="B109" s="32" t="s">
        <v>246</v>
      </c>
      <c r="C109" s="28">
        <f>USITC!G107</f>
        <v>18005314</v>
      </c>
      <c r="D109" s="28">
        <f>USITC!F107</f>
        <v>790469714</v>
      </c>
      <c r="E109" s="30">
        <f t="shared" si="3"/>
        <v>2.2777993490589319</v>
      </c>
    </row>
    <row r="110" spans="1:5" x14ac:dyDescent="0.35">
      <c r="A110" s="32">
        <v>35795</v>
      </c>
      <c r="B110" t="s">
        <v>247</v>
      </c>
      <c r="C110" s="28">
        <f>USITC!G108</f>
        <v>18428489</v>
      </c>
      <c r="D110" s="28">
        <f>USITC!F108</f>
        <v>862426346</v>
      </c>
      <c r="E110" s="30">
        <f t="shared" si="3"/>
        <v>2.1368188814584288</v>
      </c>
    </row>
    <row r="111" spans="1:5" x14ac:dyDescent="0.35">
      <c r="A111" s="32">
        <v>36160</v>
      </c>
      <c r="B111" s="32" t="s">
        <v>248</v>
      </c>
      <c r="C111" s="28">
        <f>USITC!G109</f>
        <v>18270268</v>
      </c>
      <c r="D111" s="28">
        <f>USITC!F109</f>
        <v>907647006</v>
      </c>
      <c r="E111" s="30">
        <f t="shared" si="3"/>
        <v>2.0129265980303361</v>
      </c>
    </row>
    <row r="112" spans="1:5" x14ac:dyDescent="0.35">
      <c r="A112" s="32">
        <v>36525</v>
      </c>
      <c r="B112" t="s">
        <v>249</v>
      </c>
      <c r="C112" s="28">
        <f>USITC!G110</f>
        <v>18464518</v>
      </c>
      <c r="D112" s="28">
        <f>USITC!F110</f>
        <v>1017435397</v>
      </c>
      <c r="E112" s="30">
        <f t="shared" si="3"/>
        <v>1.814809869446679</v>
      </c>
    </row>
    <row r="113" spans="1:5" x14ac:dyDescent="0.35">
      <c r="A113" s="32">
        <v>36891</v>
      </c>
      <c r="B113" s="32" t="s">
        <v>250</v>
      </c>
      <c r="C113" s="28">
        <f>USITC!G111</f>
        <v>19753669</v>
      </c>
      <c r="D113" s="28">
        <f>USITC!F111</f>
        <v>1205339019</v>
      </c>
      <c r="E113" s="30">
        <f t="shared" si="3"/>
        <v>1.6388475514870893</v>
      </c>
    </row>
    <row r="114" spans="1:5" x14ac:dyDescent="0.35">
      <c r="A114" s="32">
        <v>37256</v>
      </c>
      <c r="B114" t="s">
        <v>251</v>
      </c>
      <c r="C114" s="28">
        <f>USITC!G112</f>
        <v>18618806</v>
      </c>
      <c r="D114" s="28">
        <f>USITC!F112</f>
        <v>1132635340</v>
      </c>
      <c r="E114" s="30">
        <f t="shared" si="3"/>
        <v>1.643848230976088</v>
      </c>
    </row>
    <row r="115" spans="1:5" x14ac:dyDescent="0.35">
      <c r="A115" s="32">
        <v>37621</v>
      </c>
      <c r="B115" s="32" t="s">
        <v>252</v>
      </c>
      <c r="C115" s="28">
        <f>USITC!G113</f>
        <v>19083919</v>
      </c>
      <c r="D115" s="28">
        <f>USITC!F113</f>
        <v>1154810867</v>
      </c>
      <c r="E115" s="30">
        <f t="shared" si="3"/>
        <v>1.6525579681785241</v>
      </c>
    </row>
    <row r="116" spans="1:5" x14ac:dyDescent="0.35">
      <c r="A116" s="32">
        <v>37986</v>
      </c>
      <c r="B116" t="s">
        <v>253</v>
      </c>
      <c r="C116" s="28">
        <f>USITC!G114</f>
        <v>19860863</v>
      </c>
      <c r="D116" s="28">
        <f>USITC!F114</f>
        <v>1250096785</v>
      </c>
      <c r="E116" s="30">
        <f t="shared" si="3"/>
        <v>1.5887460265726543</v>
      </c>
    </row>
    <row r="117" spans="1:5" x14ac:dyDescent="0.35">
      <c r="A117" s="32">
        <v>38352</v>
      </c>
      <c r="B117" s="32" t="s">
        <v>254</v>
      </c>
      <c r="C117" s="28">
        <f>USITC!G115</f>
        <v>21288649</v>
      </c>
      <c r="D117" s="28">
        <f>USITC!F115</f>
        <v>1460160460</v>
      </c>
      <c r="E117" s="30">
        <f t="shared" si="3"/>
        <v>1.4579664073358074</v>
      </c>
    </row>
    <row r="118" spans="1:5" x14ac:dyDescent="0.35">
      <c r="A118" s="32">
        <v>38717</v>
      </c>
      <c r="B118" t="s">
        <v>255</v>
      </c>
      <c r="C118" s="28">
        <f>USITC!G116</f>
        <v>23223674</v>
      </c>
      <c r="D118" s="28">
        <f>USITC!F116</f>
        <v>1662379669</v>
      </c>
      <c r="E118" s="30">
        <f t="shared" si="3"/>
        <v>1.3970138370358041</v>
      </c>
    </row>
    <row r="119" spans="1:5" x14ac:dyDescent="0.35">
      <c r="A119" s="32">
        <v>39082</v>
      </c>
      <c r="B119" s="32" t="s">
        <v>256</v>
      </c>
      <c r="C119" s="28">
        <f>USITC!G117</f>
        <v>25159012</v>
      </c>
      <c r="D119" s="28">
        <f>USITC!F117</f>
        <v>1845053181</v>
      </c>
      <c r="E119" s="30">
        <f t="shared" si="3"/>
        <v>1.3635927819903855</v>
      </c>
    </row>
    <row r="120" spans="1:5" x14ac:dyDescent="0.35">
      <c r="A120" s="32">
        <v>39447</v>
      </c>
      <c r="B120" t="s">
        <v>257</v>
      </c>
      <c r="C120" s="28">
        <f>USITC!G118</f>
        <v>26133995</v>
      </c>
      <c r="D120" s="28">
        <f>USITC!F118</f>
        <v>1942862938</v>
      </c>
      <c r="E120" s="30">
        <f t="shared" si="3"/>
        <v>1.3451280833481007</v>
      </c>
    </row>
    <row r="121" spans="1:5" x14ac:dyDescent="0.35">
      <c r="A121" s="32">
        <v>39813</v>
      </c>
      <c r="B121" s="32" t="s">
        <v>258</v>
      </c>
      <c r="C121" s="28">
        <f>USITC!G119</f>
        <v>25788389</v>
      </c>
      <c r="D121" s="28">
        <f>USITC!F119</f>
        <v>2090482755</v>
      </c>
      <c r="E121" s="30">
        <f t="shared" si="3"/>
        <v>1.2336092674440646</v>
      </c>
    </row>
    <row r="122" spans="1:5" x14ac:dyDescent="0.35">
      <c r="A122" s="32">
        <v>40178</v>
      </c>
      <c r="B122" t="s">
        <v>259</v>
      </c>
      <c r="C122" s="28">
        <f>USITC!G120</f>
        <v>21175223</v>
      </c>
      <c r="D122" s="28">
        <f>USITC!F120</f>
        <v>1549163485</v>
      </c>
      <c r="E122" s="30">
        <f t="shared" si="3"/>
        <v>1.3668811074513545</v>
      </c>
    </row>
    <row r="123" spans="1:5" x14ac:dyDescent="0.35">
      <c r="A123" s="32">
        <v>40543</v>
      </c>
      <c r="B123" s="32" t="s">
        <v>260</v>
      </c>
      <c r="C123" s="28">
        <f>USITC!G121</f>
        <v>25922789</v>
      </c>
      <c r="D123" s="28">
        <f>USITC!F121</f>
        <v>1900586668</v>
      </c>
      <c r="E123" s="30">
        <f t="shared" si="3"/>
        <v>1.3639361696290715</v>
      </c>
    </row>
    <row r="124" spans="1:5" x14ac:dyDescent="0.35">
      <c r="A124" s="32">
        <v>40908</v>
      </c>
      <c r="B124" t="s">
        <v>261</v>
      </c>
      <c r="C124" s="28">
        <f>USITC!G122</f>
        <v>28637114</v>
      </c>
      <c r="D124" s="28">
        <f>USITC!F122</f>
        <v>2187994034</v>
      </c>
      <c r="E124" s="30">
        <f t="shared" si="3"/>
        <v>1.3088296199623002</v>
      </c>
    </row>
    <row r="125" spans="1:5" x14ac:dyDescent="0.35">
      <c r="A125" s="32">
        <v>41274</v>
      </c>
      <c r="B125" s="32" t="s">
        <v>262</v>
      </c>
      <c r="C125" s="28">
        <f>USITC!G123</f>
        <v>29883565</v>
      </c>
      <c r="D125" s="28">
        <f>USITC!F123</f>
        <v>2251772707</v>
      </c>
      <c r="E125" s="30">
        <f t="shared" si="3"/>
        <v>1.3271128523363882</v>
      </c>
    </row>
    <row r="126" spans="1:5" x14ac:dyDescent="0.35">
      <c r="A126" s="32">
        <v>41639</v>
      </c>
      <c r="B126" t="s">
        <v>263</v>
      </c>
      <c r="C126" s="28">
        <f>USITC!G124</f>
        <v>31129310</v>
      </c>
      <c r="D126" s="28">
        <f>USITC!F124</f>
        <v>2241103466</v>
      </c>
      <c r="E126" s="30">
        <f t="shared" si="3"/>
        <v>1.3890170834263482</v>
      </c>
    </row>
    <row r="127" spans="1:5" x14ac:dyDescent="0.35">
      <c r="A127" s="32">
        <v>42004</v>
      </c>
      <c r="B127" s="32" t="s">
        <v>264</v>
      </c>
      <c r="C127" s="28">
        <f>USITC!G125</f>
        <v>32492412</v>
      </c>
      <c r="D127" s="28">
        <f>USITC!F125</f>
        <v>2324939560</v>
      </c>
      <c r="E127" s="30">
        <f t="shared" si="3"/>
        <v>1.3975594273082952</v>
      </c>
    </row>
    <row r="128" spans="1:5" x14ac:dyDescent="0.35">
      <c r="A128" s="32">
        <v>42369</v>
      </c>
      <c r="B128" t="s">
        <v>265</v>
      </c>
      <c r="C128" s="28">
        <f>USITC!G126</f>
        <v>33850362</v>
      </c>
      <c r="D128" s="28">
        <f>USITC!F126</f>
        <v>2227237310</v>
      </c>
      <c r="E128" s="30">
        <f t="shared" si="3"/>
        <v>1.5198363393077319</v>
      </c>
    </row>
    <row r="129" spans="1:13" x14ac:dyDescent="0.35">
      <c r="A129" s="32">
        <v>42735</v>
      </c>
      <c r="B129" s="32" t="s">
        <v>266</v>
      </c>
      <c r="C129" s="28">
        <f>USITC!G127</f>
        <v>32231338</v>
      </c>
      <c r="D129" s="28">
        <f>USITC!F127</f>
        <v>2172182624</v>
      </c>
      <c r="E129" s="30">
        <f t="shared" si="3"/>
        <v>1.4838226603915601</v>
      </c>
    </row>
    <row r="130" spans="1:13" x14ac:dyDescent="0.35">
      <c r="A130" s="32">
        <v>43100</v>
      </c>
      <c r="B130" t="s">
        <v>267</v>
      </c>
      <c r="C130" s="28">
        <f>USITC!G128</f>
        <v>32941345</v>
      </c>
      <c r="D130" s="28">
        <f>USITC!F128</f>
        <v>2327152803</v>
      </c>
      <c r="E130" s="30">
        <f t="shared" si="3"/>
        <v>1.415521359729123</v>
      </c>
    </row>
    <row r="131" spans="1:13" x14ac:dyDescent="0.35">
      <c r="A131" s="32">
        <v>43465</v>
      </c>
      <c r="B131" s="32" t="s">
        <v>268</v>
      </c>
      <c r="C131" s="28">
        <f>USITC!G129</f>
        <v>46419660</v>
      </c>
      <c r="D131" s="28">
        <f>USITC!F129</f>
        <v>2547786703</v>
      </c>
      <c r="E131" s="30">
        <f t="shared" si="3"/>
        <v>1.8219602114000044</v>
      </c>
    </row>
    <row r="132" spans="1:13" x14ac:dyDescent="0.35">
      <c r="A132" s="32">
        <v>43830</v>
      </c>
      <c r="B132" t="s">
        <v>269</v>
      </c>
      <c r="C132" s="28">
        <f>USITC!G130</f>
        <v>66824831</v>
      </c>
      <c r="D132" s="28">
        <f>USITC!F130</f>
        <v>2497787925</v>
      </c>
      <c r="E132" s="30">
        <f t="shared" ref="E132:E137" si="4">(C132/D132)*100</f>
        <v>2.6753604792128218</v>
      </c>
    </row>
    <row r="133" spans="1:13" x14ac:dyDescent="0.35">
      <c r="A133" s="32">
        <v>44196</v>
      </c>
      <c r="B133" s="32" t="s">
        <v>270</v>
      </c>
      <c r="C133" s="28">
        <f>USITC!G131</f>
        <v>64969722</v>
      </c>
      <c r="D133" s="28">
        <f>USITC!F131</f>
        <v>2336047484</v>
      </c>
      <c r="E133" s="30">
        <f t="shared" si="4"/>
        <v>2.7811815660849812</v>
      </c>
    </row>
    <row r="134" spans="1:13" x14ac:dyDescent="0.35">
      <c r="A134" s="32">
        <v>44561</v>
      </c>
      <c r="B134" t="s">
        <v>271</v>
      </c>
      <c r="C134" s="28">
        <f>USITC!G132</f>
        <v>84503545</v>
      </c>
      <c r="D134" s="28">
        <f>USITC!F132</f>
        <v>2824392803</v>
      </c>
      <c r="E134" s="30">
        <f t="shared" si="4"/>
        <v>2.9919190032718692</v>
      </c>
    </row>
    <row r="135" spans="1:13" x14ac:dyDescent="0.35">
      <c r="A135" s="32">
        <v>44926</v>
      </c>
      <c r="B135" s="32" t="s">
        <v>272</v>
      </c>
      <c r="C135" s="29">
        <f>'World (USA CB)'!G4/1000</f>
        <v>89815671.459000006</v>
      </c>
      <c r="D135" s="29">
        <f>'World (USA CB)'!F4/1000</f>
        <v>3239872717.0440001</v>
      </c>
      <c r="E135" s="30">
        <f t="shared" si="4"/>
        <v>2.772197530677877</v>
      </c>
    </row>
    <row r="136" spans="1:13" x14ac:dyDescent="0.35">
      <c r="A136" s="32">
        <v>45291</v>
      </c>
      <c r="B136" t="s">
        <v>273</v>
      </c>
      <c r="C136" s="29">
        <f>'World (USA CB)'!G5/1000</f>
        <v>72271716.141000003</v>
      </c>
      <c r="D136" s="29">
        <f>'World (USA CB)'!F5/1000</f>
        <v>3080170295.1220002</v>
      </c>
      <c r="E136" s="30">
        <f t="shared" si="4"/>
        <v>2.3463545588844608</v>
      </c>
    </row>
    <row r="137" spans="1:13" x14ac:dyDescent="0.35">
      <c r="A137" s="32">
        <v>45657</v>
      </c>
      <c r="B137" s="32" t="s">
        <v>274</v>
      </c>
      <c r="C137" s="29">
        <f>'World (USA CB)'!G6/1000</f>
        <v>76328225.641000003</v>
      </c>
      <c r="D137" s="29">
        <f>'World (USA CB)'!F6/1000</f>
        <v>3267388705.9879999</v>
      </c>
      <c r="E137" s="30">
        <f t="shared" si="4"/>
        <v>2.336061990454843</v>
      </c>
      <c r="F137" s="23"/>
      <c r="G137" s="23"/>
    </row>
    <row r="138" spans="1:13" x14ac:dyDescent="0.35">
      <c r="A138" s="32">
        <v>46022</v>
      </c>
      <c r="B138" t="s">
        <v>275</v>
      </c>
      <c r="C138" s="28">
        <f>C137-SUM(Canada_2024!$G$2,China_2024!$G$2,Mexico_2024!$G$2)/1000+SUM(Canada_2024!$M$2,China_2024!$O$2,Mexico_2024!$M$2)/1000</f>
        <v>375023207.32890004</v>
      </c>
      <c r="D138" s="29">
        <v>3267388705.9879999</v>
      </c>
      <c r="F138" s="31">
        <f>100*C138/D138</f>
        <v>11.477765306638034</v>
      </c>
      <c r="G138" s="31">
        <f>F138+M138</f>
        <v>16.337931167405479</v>
      </c>
      <c r="H138" s="31">
        <f>(C137/D138)*100</f>
        <v>2.336061990454843</v>
      </c>
      <c r="I138" s="31">
        <f>((Canada_2024!$M$2/1000)/Summary_Final!$D$138)*100</f>
        <v>2.5971894789141645</v>
      </c>
      <c r="J138" s="31">
        <f>((Mexico_2024!$M$2/1000)/Summary_Final!$D$138)*100</f>
        <v>3.9090854029602897</v>
      </c>
      <c r="K138" s="31">
        <f>((China_2024!$R$2/1000)/$D$138)*100</f>
        <v>1.3434195488910177</v>
      </c>
      <c r="L138" s="31">
        <f>((China_2024!$S$2/1000)/$D$138)*100</f>
        <v>1.3434195488910161</v>
      </c>
      <c r="M138" s="31">
        <f>((EU_2024!$L$2/1000)/Summary_Final!$D$138)*100</f>
        <v>4.8601658607674461</v>
      </c>
    </row>
  </sheetData>
  <mergeCells count="2">
    <mergeCell ref="C1:E1"/>
    <mergeCell ref="H1:L1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DC3DE-B30A-430D-814F-DA1B688CF652}">
  <dimension ref="A1:Q138"/>
  <sheetViews>
    <sheetView topLeftCell="K117" zoomScale="111" zoomScaleNormal="70" workbookViewId="0">
      <selection activeCell="G2" sqref="G2"/>
    </sheetView>
  </sheetViews>
  <sheetFormatPr baseColWidth="10" defaultRowHeight="14.5" x14ac:dyDescent="0.35"/>
  <cols>
    <col min="3" max="3" width="14.26953125" bestFit="1" customWidth="1"/>
    <col min="4" max="4" width="13.453125" customWidth="1"/>
    <col min="7" max="7" width="20.08984375" customWidth="1"/>
    <col min="8" max="8" width="14.36328125" customWidth="1"/>
    <col min="9" max="9" width="22.26953125" customWidth="1"/>
  </cols>
  <sheetData>
    <row r="1" spans="1:17" x14ac:dyDescent="0.35">
      <c r="C1" s="72" t="s">
        <v>133</v>
      </c>
      <c r="D1" s="72"/>
      <c r="E1" s="72"/>
      <c r="H1" s="72" t="s">
        <v>135</v>
      </c>
      <c r="I1" s="72"/>
      <c r="J1" s="72"/>
      <c r="K1" s="72"/>
      <c r="L1" s="72"/>
    </row>
    <row r="2" spans="1:17" x14ac:dyDescent="0.35">
      <c r="C2" t="s">
        <v>4</v>
      </c>
      <c r="D2" t="s">
        <v>3</v>
      </c>
      <c r="E2" t="s">
        <v>134</v>
      </c>
      <c r="F2" t="s">
        <v>139</v>
      </c>
      <c r="G2" t="s">
        <v>277</v>
      </c>
      <c r="H2" t="s">
        <v>136</v>
      </c>
      <c r="I2" t="s">
        <v>283</v>
      </c>
      <c r="J2" t="s">
        <v>278</v>
      </c>
      <c r="K2" t="s">
        <v>280</v>
      </c>
      <c r="L2" t="s">
        <v>279</v>
      </c>
      <c r="M2" t="s">
        <v>776</v>
      </c>
    </row>
    <row r="3" spans="1:17" x14ac:dyDescent="0.35">
      <c r="B3" s="32" t="s">
        <v>140</v>
      </c>
    </row>
    <row r="4" spans="1:17" x14ac:dyDescent="0.35">
      <c r="B4" t="s">
        <v>141</v>
      </c>
      <c r="C4" s="28">
        <f>USITC!G2</f>
        <v>215791</v>
      </c>
      <c r="D4" s="28">
        <f>USITC!F2</f>
        <v>845483</v>
      </c>
      <c r="E4" s="30">
        <f t="shared" ref="E4:E67" si="0">(C4/D4)*100</f>
        <v>25.522807673247129</v>
      </c>
      <c r="O4">
        <v>100</v>
      </c>
    </row>
    <row r="5" spans="1:17" x14ac:dyDescent="0.35">
      <c r="B5" s="32" t="s">
        <v>142</v>
      </c>
      <c r="C5" s="28">
        <f>USITC!G3</f>
        <v>173098</v>
      </c>
      <c r="D5" s="28">
        <f>USITC!F3</f>
        <v>804298</v>
      </c>
      <c r="E5" s="30">
        <f t="shared" si="0"/>
        <v>21.521625069315103</v>
      </c>
    </row>
    <row r="6" spans="1:17" x14ac:dyDescent="0.35">
      <c r="B6" t="s">
        <v>143</v>
      </c>
      <c r="C6" s="28">
        <f>USITC!G4</f>
        <v>198373</v>
      </c>
      <c r="D6" s="28">
        <f>USITC!F4</f>
        <v>832733</v>
      </c>
      <c r="E6" s="30">
        <f t="shared" si="0"/>
        <v>23.821921312113243</v>
      </c>
      <c r="Q6" t="s">
        <v>281</v>
      </c>
    </row>
    <row r="7" spans="1:17" x14ac:dyDescent="0.35">
      <c r="B7" s="32" t="s">
        <v>144</v>
      </c>
      <c r="C7" s="28">
        <f>USITC!G5</f>
        <v>128882</v>
      </c>
      <c r="D7" s="28">
        <f>USITC!F5</f>
        <v>630108</v>
      </c>
      <c r="E7" s="30">
        <f t="shared" si="0"/>
        <v>20.453953925358828</v>
      </c>
    </row>
    <row r="8" spans="1:17" x14ac:dyDescent="0.35">
      <c r="B8" t="s">
        <v>145</v>
      </c>
      <c r="C8" s="28">
        <f>USITC!G6</f>
        <v>147901</v>
      </c>
      <c r="D8" s="28">
        <f>USITC!F6</f>
        <v>731162</v>
      </c>
      <c r="E8" s="30">
        <f t="shared" si="0"/>
        <v>20.2282120788553</v>
      </c>
    </row>
    <row r="9" spans="1:17" x14ac:dyDescent="0.35">
      <c r="B9" s="32" t="s">
        <v>146</v>
      </c>
      <c r="C9" s="28">
        <f>USITC!G7</f>
        <v>156105</v>
      </c>
      <c r="D9" s="28">
        <f>USITC!F7</f>
        <v>759695</v>
      </c>
      <c r="E9" s="30">
        <f t="shared" si="0"/>
        <v>20.548377967473787</v>
      </c>
    </row>
    <row r="10" spans="1:17" x14ac:dyDescent="0.35">
      <c r="B10" t="s">
        <v>147</v>
      </c>
      <c r="C10" s="28">
        <f>USITC!G8</f>
        <v>171779</v>
      </c>
      <c r="D10" s="28">
        <f>USITC!F8</f>
        <v>789251</v>
      </c>
      <c r="E10" s="30">
        <f t="shared" si="0"/>
        <v>21.764812461434953</v>
      </c>
    </row>
    <row r="11" spans="1:17" x14ac:dyDescent="0.35">
      <c r="B11" s="32" t="s">
        <v>148</v>
      </c>
      <c r="C11" s="28">
        <f>USITC!G9</f>
        <v>144259</v>
      </c>
      <c r="D11" s="28">
        <f>USITC!F9</f>
        <v>587154</v>
      </c>
      <c r="E11" s="30">
        <f t="shared" si="0"/>
        <v>24.569193090739397</v>
      </c>
    </row>
    <row r="12" spans="1:17" x14ac:dyDescent="0.35">
      <c r="B12" t="s">
        <v>149</v>
      </c>
      <c r="C12" s="28">
        <f>USITC!G10</f>
        <v>200873</v>
      </c>
      <c r="D12" s="28">
        <f>USITC!F10</f>
        <v>685442</v>
      </c>
      <c r="E12" s="30">
        <f t="shared" si="0"/>
        <v>29.305615938328845</v>
      </c>
    </row>
    <row r="13" spans="1:17" x14ac:dyDescent="0.35">
      <c r="A13" s="32">
        <v>366</v>
      </c>
      <c r="B13" s="32" t="s">
        <v>150</v>
      </c>
      <c r="C13" s="28">
        <f>USITC!G11</f>
        <v>228365</v>
      </c>
      <c r="D13" s="28">
        <f>USITC!F11</f>
        <v>830519</v>
      </c>
      <c r="E13" s="30">
        <f t="shared" si="0"/>
        <v>27.496661725980982</v>
      </c>
    </row>
    <row r="14" spans="1:17" x14ac:dyDescent="0.35">
      <c r="A14" s="32">
        <v>731</v>
      </c>
      <c r="B14" t="s">
        <v>151</v>
      </c>
      <c r="C14" s="28">
        <f>USITC!G12</f>
        <v>232641</v>
      </c>
      <c r="D14" s="28">
        <f>USITC!F12</f>
        <v>807763</v>
      </c>
      <c r="E14" s="30">
        <f t="shared" si="0"/>
        <v>28.800650685906632</v>
      </c>
    </row>
    <row r="15" spans="1:17" x14ac:dyDescent="0.35">
      <c r="A15" s="32">
        <v>1096</v>
      </c>
      <c r="B15" s="32" t="s">
        <v>152</v>
      </c>
      <c r="C15" s="28">
        <f>USITC!G13</f>
        <v>250550</v>
      </c>
      <c r="D15" s="28">
        <f>USITC!F13</f>
        <v>899794</v>
      </c>
      <c r="E15" s="30">
        <f t="shared" si="0"/>
        <v>27.845262360051297</v>
      </c>
    </row>
    <row r="16" spans="1:17" x14ac:dyDescent="0.35">
      <c r="A16" s="32">
        <v>1461</v>
      </c>
      <c r="B16" t="s">
        <v>153</v>
      </c>
      <c r="C16" s="28">
        <f>USITC!G14</f>
        <v>279780</v>
      </c>
      <c r="D16" s="28">
        <f>USITC!F14</f>
        <v>1007960</v>
      </c>
      <c r="E16" s="30">
        <f t="shared" si="0"/>
        <v>27.757053851343304</v>
      </c>
    </row>
    <row r="17" spans="1:5" x14ac:dyDescent="0.35">
      <c r="A17" s="32">
        <v>1827</v>
      </c>
      <c r="B17" s="32" t="s">
        <v>154</v>
      </c>
      <c r="C17" s="28">
        <f>USITC!G15</f>
        <v>257331</v>
      </c>
      <c r="D17" s="28">
        <f>USITC!F15</f>
        <v>981822</v>
      </c>
      <c r="E17" s="30">
        <f t="shared" si="0"/>
        <v>26.209536962911812</v>
      </c>
    </row>
    <row r="18" spans="1:5" x14ac:dyDescent="0.35">
      <c r="A18" s="32">
        <v>2192</v>
      </c>
      <c r="B18" t="s">
        <v>155</v>
      </c>
      <c r="C18" s="28">
        <f>USITC!G16</f>
        <v>257898</v>
      </c>
      <c r="D18" s="28">
        <f>USITC!F16</f>
        <v>1087118</v>
      </c>
      <c r="E18" s="30">
        <f t="shared" si="0"/>
        <v>23.72309169749742</v>
      </c>
    </row>
    <row r="19" spans="1:5" x14ac:dyDescent="0.35">
      <c r="A19" s="32">
        <v>2557</v>
      </c>
      <c r="B19" s="32" t="s">
        <v>156</v>
      </c>
      <c r="C19" s="28">
        <f>USITC!G17</f>
        <v>293558</v>
      </c>
      <c r="D19" s="28">
        <f>USITC!F17</f>
        <v>1213418</v>
      </c>
      <c r="E19" s="30">
        <f t="shared" si="0"/>
        <v>24.192652490732787</v>
      </c>
    </row>
    <row r="20" spans="1:5" x14ac:dyDescent="0.35">
      <c r="A20" s="32">
        <v>2922</v>
      </c>
      <c r="B20" t="s">
        <v>157</v>
      </c>
      <c r="C20" s="28">
        <f>USITC!G18</f>
        <v>329122</v>
      </c>
      <c r="D20" s="28">
        <f>USITC!F18</f>
        <v>1415402</v>
      </c>
      <c r="E20" s="30">
        <f t="shared" si="0"/>
        <v>23.252899176347071</v>
      </c>
    </row>
    <row r="21" spans="1:5" x14ac:dyDescent="0.35">
      <c r="A21" s="32">
        <v>3288</v>
      </c>
      <c r="B21" s="32" t="s">
        <v>158</v>
      </c>
      <c r="C21" s="28">
        <f>USITC!G19</f>
        <v>282273</v>
      </c>
      <c r="D21" s="28">
        <f>USITC!F19</f>
        <v>1183121</v>
      </c>
      <c r="E21" s="30">
        <f t="shared" si="0"/>
        <v>23.858337397442867</v>
      </c>
    </row>
    <row r="22" spans="1:5" x14ac:dyDescent="0.35">
      <c r="A22" s="32">
        <v>3653</v>
      </c>
      <c r="B22" t="s">
        <v>159</v>
      </c>
      <c r="C22" s="28">
        <f>USITC!G20</f>
        <v>294377</v>
      </c>
      <c r="D22" s="28">
        <f>USITC!F20</f>
        <v>1281642</v>
      </c>
      <c r="E22" s="30">
        <f t="shared" si="0"/>
        <v>22.968738540091536</v>
      </c>
    </row>
    <row r="23" spans="1:5" x14ac:dyDescent="0.35">
      <c r="A23" s="32">
        <v>4018</v>
      </c>
      <c r="B23" s="32" t="s">
        <v>160</v>
      </c>
      <c r="C23" s="28">
        <f>USITC!G21</f>
        <v>326562</v>
      </c>
      <c r="D23" s="28">
        <f>USITC!F21</f>
        <v>1547109</v>
      </c>
      <c r="E23" s="30">
        <f t="shared" si="0"/>
        <v>21.107885740435872</v>
      </c>
    </row>
    <row r="24" spans="1:5" x14ac:dyDescent="0.35">
      <c r="A24" s="32">
        <v>4383</v>
      </c>
      <c r="B24" t="s">
        <v>161</v>
      </c>
      <c r="C24" s="28">
        <f>USITC!G22</f>
        <v>309966</v>
      </c>
      <c r="D24" s="28">
        <f>USITC!F22</f>
        <v>1527945</v>
      </c>
      <c r="E24" s="30">
        <f t="shared" si="0"/>
        <v>20.286463190756212</v>
      </c>
    </row>
    <row r="25" spans="1:5" x14ac:dyDescent="0.35">
      <c r="A25" s="32">
        <v>4749</v>
      </c>
      <c r="B25" s="32" t="s">
        <v>162</v>
      </c>
      <c r="C25" s="28">
        <f>USITC!G23</f>
        <v>304899</v>
      </c>
      <c r="D25" s="28">
        <f>USITC!F23</f>
        <v>1640723</v>
      </c>
      <c r="E25" s="30">
        <f t="shared" si="0"/>
        <v>18.583209962924883</v>
      </c>
    </row>
    <row r="26" spans="1:5" x14ac:dyDescent="0.35">
      <c r="A26" s="32">
        <v>5114</v>
      </c>
      <c r="B26" t="s">
        <v>163</v>
      </c>
      <c r="C26" s="28">
        <f>USITC!G24</f>
        <v>312510</v>
      </c>
      <c r="D26" s="28">
        <f>USITC!F24</f>
        <v>1766689</v>
      </c>
      <c r="E26" s="30">
        <f t="shared" si="0"/>
        <v>17.689021667084585</v>
      </c>
    </row>
    <row r="27" spans="1:5" x14ac:dyDescent="0.35">
      <c r="A27" s="32">
        <v>5479</v>
      </c>
      <c r="B27" s="32" t="s">
        <v>164</v>
      </c>
      <c r="C27" s="28">
        <f>USITC!G25</f>
        <v>283719</v>
      </c>
      <c r="D27" s="28">
        <f>USITC!F25</f>
        <v>1906401</v>
      </c>
      <c r="E27" s="30">
        <f t="shared" si="0"/>
        <v>14.882440787641215</v>
      </c>
    </row>
    <row r="28" spans="1:5" x14ac:dyDescent="0.35">
      <c r="A28" s="32">
        <v>5844</v>
      </c>
      <c r="B28" t="s">
        <v>165</v>
      </c>
      <c r="C28" s="28">
        <f>USITC!G26</f>
        <v>205747</v>
      </c>
      <c r="D28" s="28">
        <f>USITC!F26</f>
        <v>1648386</v>
      </c>
      <c r="E28" s="30">
        <f t="shared" si="0"/>
        <v>12.481724547527097</v>
      </c>
    </row>
    <row r="29" spans="1:5" x14ac:dyDescent="0.35">
      <c r="A29" s="32">
        <v>6210</v>
      </c>
      <c r="B29" s="32" t="s">
        <v>166</v>
      </c>
      <c r="C29" s="28">
        <f>USITC!G27</f>
        <v>209726</v>
      </c>
      <c r="D29" s="28">
        <f>USITC!F27</f>
        <v>2179034</v>
      </c>
      <c r="E29" s="30">
        <f t="shared" si="0"/>
        <v>9.624723616061063</v>
      </c>
    </row>
    <row r="30" spans="1:5" x14ac:dyDescent="0.35">
      <c r="A30" s="32">
        <v>6575</v>
      </c>
      <c r="B30" t="s">
        <v>167</v>
      </c>
      <c r="C30" s="28">
        <f>USITC!G28</f>
        <v>221659</v>
      </c>
      <c r="D30" s="28">
        <f>USITC!F28</f>
        <v>2667220</v>
      </c>
      <c r="E30" s="30">
        <f t="shared" si="0"/>
        <v>8.3104880737247022</v>
      </c>
    </row>
    <row r="31" spans="1:5" x14ac:dyDescent="0.35">
      <c r="A31" s="32">
        <v>6940</v>
      </c>
      <c r="B31" s="32" t="s">
        <v>168</v>
      </c>
      <c r="C31" s="28">
        <f>USITC!G29</f>
        <v>254444</v>
      </c>
      <c r="D31" s="28">
        <f>USITC!F29</f>
        <v>4317855</v>
      </c>
      <c r="E31" s="30">
        <f t="shared" si="0"/>
        <v>5.8928333628618841</v>
      </c>
    </row>
    <row r="32" spans="1:5" x14ac:dyDescent="0.35">
      <c r="A32" s="32">
        <v>7305</v>
      </c>
      <c r="B32" t="s">
        <v>169</v>
      </c>
      <c r="C32" s="28">
        <f>USITC!G30</f>
        <v>237457</v>
      </c>
      <c r="D32" s="28">
        <f>USITC!F30</f>
        <v>3827683</v>
      </c>
      <c r="E32" s="30">
        <f t="shared" si="0"/>
        <v>6.2036746512185044</v>
      </c>
    </row>
    <row r="33" spans="1:5" x14ac:dyDescent="0.35">
      <c r="A33" s="32">
        <v>7671</v>
      </c>
      <c r="B33" s="32" t="s">
        <v>170</v>
      </c>
      <c r="C33" s="28">
        <f>USITC!G31</f>
        <v>325646</v>
      </c>
      <c r="D33" s="28">
        <f>USITC!F31</f>
        <v>5101823</v>
      </c>
      <c r="E33" s="30">
        <f t="shared" si="0"/>
        <v>6.3829341002226068</v>
      </c>
    </row>
    <row r="34" spans="1:5" x14ac:dyDescent="0.35">
      <c r="A34" s="32">
        <v>8036</v>
      </c>
      <c r="B34" t="s">
        <v>171</v>
      </c>
      <c r="C34" s="28">
        <f>USITC!G32</f>
        <v>292397</v>
      </c>
      <c r="D34" s="28">
        <f>USITC!F32</f>
        <v>2556869</v>
      </c>
      <c r="E34" s="30">
        <f t="shared" si="0"/>
        <v>11.435744263785121</v>
      </c>
    </row>
    <row r="35" spans="1:5" x14ac:dyDescent="0.35">
      <c r="A35" s="32">
        <v>8401</v>
      </c>
      <c r="B35" s="32" t="s">
        <v>172</v>
      </c>
      <c r="C35" s="28">
        <f>USITC!G33</f>
        <v>451356</v>
      </c>
      <c r="D35" s="28">
        <f>USITC!F33</f>
        <v>3073773</v>
      </c>
      <c r="E35" s="30">
        <f t="shared" si="0"/>
        <v>14.684103217771774</v>
      </c>
    </row>
    <row r="36" spans="1:5" x14ac:dyDescent="0.35">
      <c r="A36" s="32">
        <v>8766</v>
      </c>
      <c r="B36" t="s">
        <v>173</v>
      </c>
      <c r="C36" s="28">
        <f>USITC!G34</f>
        <v>566664</v>
      </c>
      <c r="D36" s="28">
        <f>USITC!F34</f>
        <v>3731769</v>
      </c>
      <c r="E36" s="30">
        <f t="shared" si="0"/>
        <v>15.184862728641562</v>
      </c>
    </row>
    <row r="37" spans="1:5" x14ac:dyDescent="0.35">
      <c r="A37" s="32">
        <v>9132</v>
      </c>
      <c r="B37" s="32" t="s">
        <v>174</v>
      </c>
      <c r="C37" s="28">
        <f>USITC!G35</f>
        <v>532286</v>
      </c>
      <c r="D37" s="28">
        <f>USITC!F35</f>
        <v>3575111</v>
      </c>
      <c r="E37" s="30">
        <f t="shared" si="0"/>
        <v>14.8886566039488</v>
      </c>
    </row>
    <row r="38" spans="1:5" x14ac:dyDescent="0.35">
      <c r="A38" s="32">
        <v>9497</v>
      </c>
      <c r="B38" t="s">
        <v>175</v>
      </c>
      <c r="C38" s="28">
        <f>USITC!G36</f>
        <v>551814</v>
      </c>
      <c r="D38" s="28">
        <f>USITC!F36</f>
        <v>4176218</v>
      </c>
      <c r="E38" s="30">
        <f t="shared" si="0"/>
        <v>13.213247009614919</v>
      </c>
    </row>
    <row r="39" spans="1:5" x14ac:dyDescent="0.35">
      <c r="A39" s="32">
        <v>9862</v>
      </c>
      <c r="B39" s="32" t="s">
        <v>176</v>
      </c>
      <c r="C39" s="28">
        <f>USITC!G37</f>
        <v>590045</v>
      </c>
      <c r="D39" s="28">
        <f>USITC!F37</f>
        <v>4408076</v>
      </c>
      <c r="E39" s="30">
        <f t="shared" si="0"/>
        <v>13.385545076809022</v>
      </c>
    </row>
    <row r="40" spans="1:5" x14ac:dyDescent="0.35">
      <c r="A40" s="32">
        <v>10227</v>
      </c>
      <c r="B40" t="s">
        <v>177</v>
      </c>
      <c r="C40" s="28">
        <f>USITC!G38</f>
        <v>574839</v>
      </c>
      <c r="D40" s="28">
        <f>USITC!F38</f>
        <v>4163090</v>
      </c>
      <c r="E40" s="30">
        <f t="shared" si="0"/>
        <v>13.807988777566663</v>
      </c>
    </row>
    <row r="41" spans="1:5" x14ac:dyDescent="0.35">
      <c r="A41" s="32">
        <v>10593</v>
      </c>
      <c r="B41" s="32" t="s">
        <v>178</v>
      </c>
      <c r="C41" s="28">
        <f>USITC!G39</f>
        <v>542270</v>
      </c>
      <c r="D41" s="28">
        <f>USITC!F39</f>
        <v>4077937</v>
      </c>
      <c r="E41" s="30">
        <f t="shared" si="0"/>
        <v>13.29765516240197</v>
      </c>
    </row>
    <row r="42" spans="1:5" x14ac:dyDescent="0.35">
      <c r="A42" s="32">
        <v>10958</v>
      </c>
      <c r="B42" t="s">
        <v>179</v>
      </c>
      <c r="C42" s="28">
        <f>USITC!G40</f>
        <v>584837</v>
      </c>
      <c r="D42" s="28">
        <f>USITC!F40</f>
        <v>4338572</v>
      </c>
      <c r="E42" s="30">
        <f t="shared" si="0"/>
        <v>13.479942248278926</v>
      </c>
    </row>
    <row r="43" spans="1:5" x14ac:dyDescent="0.35">
      <c r="A43" s="32">
        <v>11323</v>
      </c>
      <c r="B43" s="32" t="s">
        <v>180</v>
      </c>
      <c r="C43" s="28">
        <f>USITC!G41</f>
        <v>461885</v>
      </c>
      <c r="D43" s="28">
        <f>USITC!F41</f>
        <v>3114077</v>
      </c>
      <c r="E43" s="30">
        <f t="shared" si="0"/>
        <v>14.832163751891814</v>
      </c>
    </row>
    <row r="44" spans="1:5" x14ac:dyDescent="0.35">
      <c r="A44" s="32">
        <v>11688</v>
      </c>
      <c r="B44" t="s">
        <v>181</v>
      </c>
      <c r="C44" s="28">
        <f>USITC!G42</f>
        <v>370771</v>
      </c>
      <c r="D44" s="28">
        <f>USITC!F42</f>
        <v>2088455</v>
      </c>
      <c r="E44" s="30">
        <f t="shared" si="0"/>
        <v>17.753363132076107</v>
      </c>
    </row>
    <row r="45" spans="1:5" x14ac:dyDescent="0.35">
      <c r="A45" s="32">
        <v>12054</v>
      </c>
      <c r="B45" s="32" t="s">
        <v>182</v>
      </c>
      <c r="C45" s="28">
        <f>USITC!G43</f>
        <v>259600</v>
      </c>
      <c r="D45" s="28">
        <f>USITC!F43</f>
        <v>1325093</v>
      </c>
      <c r="E45" s="30">
        <f t="shared" si="0"/>
        <v>19.59107775831583</v>
      </c>
    </row>
    <row r="46" spans="1:5" x14ac:dyDescent="0.35">
      <c r="A46" s="32">
        <v>12419</v>
      </c>
      <c r="B46" t="s">
        <v>183</v>
      </c>
      <c r="C46" s="28">
        <f>USITC!G44</f>
        <v>283681</v>
      </c>
      <c r="D46" s="28">
        <f>USITC!F44</f>
        <v>1433013</v>
      </c>
      <c r="E46" s="30">
        <f t="shared" si="0"/>
        <v>19.796121877470757</v>
      </c>
    </row>
    <row r="47" spans="1:5" x14ac:dyDescent="0.35">
      <c r="A47" s="32">
        <v>12784</v>
      </c>
      <c r="B47" s="32" t="s">
        <v>184</v>
      </c>
      <c r="C47" s="28">
        <f>USITC!G45</f>
        <v>301168</v>
      </c>
      <c r="D47" s="28">
        <f>USITC!F45</f>
        <v>1636003</v>
      </c>
      <c r="E47" s="30">
        <f t="shared" si="0"/>
        <v>18.40876819908032</v>
      </c>
    </row>
    <row r="48" spans="1:5" x14ac:dyDescent="0.35">
      <c r="A48" s="32">
        <v>13149</v>
      </c>
      <c r="B48" t="s">
        <v>185</v>
      </c>
      <c r="C48" s="28">
        <f>USITC!G46</f>
        <v>357241</v>
      </c>
      <c r="D48" s="28">
        <f>USITC!F46</f>
        <v>2038905</v>
      </c>
      <c r="E48" s="30">
        <f t="shared" si="0"/>
        <v>17.52121849718354</v>
      </c>
    </row>
    <row r="49" spans="1:5" x14ac:dyDescent="0.35">
      <c r="A49" s="32">
        <v>13515</v>
      </c>
      <c r="B49" s="32" t="s">
        <v>186</v>
      </c>
      <c r="C49" s="28">
        <f>USITC!G47</f>
        <v>408127</v>
      </c>
      <c r="D49" s="28">
        <f>USITC!F47</f>
        <v>2423977</v>
      </c>
      <c r="E49" s="30">
        <f t="shared" si="0"/>
        <v>16.837082200037376</v>
      </c>
    </row>
    <row r="50" spans="1:5" x14ac:dyDescent="0.35">
      <c r="A50" s="32">
        <v>13880</v>
      </c>
      <c r="B50" t="s">
        <v>187</v>
      </c>
      <c r="C50" s="28">
        <f>USITC!G48</f>
        <v>470509</v>
      </c>
      <c r="D50" s="28">
        <f>USITC!F48</f>
        <v>3009852</v>
      </c>
      <c r="E50" s="30">
        <f t="shared" si="0"/>
        <v>15.632296870410903</v>
      </c>
    </row>
    <row r="51" spans="1:5" x14ac:dyDescent="0.35">
      <c r="A51" s="32">
        <v>14245</v>
      </c>
      <c r="B51" s="32" t="s">
        <v>188</v>
      </c>
      <c r="C51" s="28">
        <f>USITC!G49</f>
        <v>301375</v>
      </c>
      <c r="D51" s="28">
        <f>USITC!F49</f>
        <v>1949624</v>
      </c>
      <c r="E51" s="30">
        <f t="shared" si="0"/>
        <v>15.45810884560305</v>
      </c>
    </row>
    <row r="52" spans="1:5" x14ac:dyDescent="0.35">
      <c r="A52" s="32">
        <v>14610</v>
      </c>
      <c r="B52" t="s">
        <v>189</v>
      </c>
      <c r="C52" s="28">
        <f>USITC!G50</f>
        <v>328034</v>
      </c>
      <c r="D52" s="28">
        <f>USITC!F50</f>
        <v>2276099</v>
      </c>
      <c r="E52" s="30">
        <f t="shared" si="0"/>
        <v>14.412114763022171</v>
      </c>
    </row>
    <row r="53" spans="1:5" x14ac:dyDescent="0.35">
      <c r="A53" s="32">
        <v>14976</v>
      </c>
      <c r="B53" s="32" t="s">
        <v>190</v>
      </c>
      <c r="C53" s="28">
        <f>USITC!G51</f>
        <v>317711</v>
      </c>
      <c r="D53" s="28">
        <f>USITC!F51</f>
        <v>2540656</v>
      </c>
      <c r="E53" s="30">
        <f t="shared" si="0"/>
        <v>12.505077428821531</v>
      </c>
    </row>
    <row r="54" spans="1:5" x14ac:dyDescent="0.35">
      <c r="A54" s="32">
        <v>15341</v>
      </c>
      <c r="B54" t="s">
        <v>191</v>
      </c>
      <c r="C54" s="28">
        <f>USITC!G52</f>
        <v>437751</v>
      </c>
      <c r="D54" s="28">
        <f>USITC!F52</f>
        <v>3221954</v>
      </c>
      <c r="E54" s="30">
        <f t="shared" si="0"/>
        <v>13.586506821636807</v>
      </c>
    </row>
    <row r="55" spans="1:5" x14ac:dyDescent="0.35">
      <c r="A55" s="32">
        <v>15706</v>
      </c>
      <c r="B55" s="32" t="s">
        <v>192</v>
      </c>
      <c r="C55" s="28">
        <f>USITC!G53</f>
        <v>320117</v>
      </c>
      <c r="D55" s="28">
        <f>USITC!F53</f>
        <v>2769285</v>
      </c>
      <c r="E55" s="30">
        <f t="shared" si="0"/>
        <v>11.559554180952846</v>
      </c>
    </row>
    <row r="56" spans="1:5" x14ac:dyDescent="0.35">
      <c r="A56" s="32">
        <v>16071</v>
      </c>
      <c r="B56" t="s">
        <v>193</v>
      </c>
      <c r="C56" s="28">
        <f>USITC!G54</f>
        <v>392294</v>
      </c>
      <c r="D56" s="28">
        <f>USITC!F54</f>
        <v>3389951</v>
      </c>
      <c r="E56" s="30">
        <f t="shared" si="0"/>
        <v>11.572261663959155</v>
      </c>
    </row>
    <row r="57" spans="1:5" x14ac:dyDescent="0.35">
      <c r="A57" s="32">
        <v>16437</v>
      </c>
      <c r="B57" s="32" t="s">
        <v>194</v>
      </c>
      <c r="C57" s="28">
        <f>USITC!G55</f>
        <v>382109</v>
      </c>
      <c r="D57" s="28">
        <f>USITC!F55</f>
        <v>3877895</v>
      </c>
      <c r="E57" s="30">
        <f t="shared" si="0"/>
        <v>9.8535158894193877</v>
      </c>
    </row>
    <row r="58" spans="1:5" x14ac:dyDescent="0.35">
      <c r="A58" s="32">
        <v>16802</v>
      </c>
      <c r="B58" t="s">
        <v>195</v>
      </c>
      <c r="C58" s="28">
        <f>USITC!G56</f>
        <v>391476</v>
      </c>
      <c r="D58" s="28">
        <f>USITC!F56</f>
        <v>4098101</v>
      </c>
      <c r="E58" s="30">
        <f t="shared" si="0"/>
        <v>9.5526196157683767</v>
      </c>
    </row>
    <row r="59" spans="1:5" x14ac:dyDescent="0.35">
      <c r="A59" s="32">
        <v>17167</v>
      </c>
      <c r="B59" s="32" t="s">
        <v>196</v>
      </c>
      <c r="C59" s="28">
        <f>USITC!G57</f>
        <v>498001</v>
      </c>
      <c r="D59" s="28">
        <f>USITC!F57</f>
        <v>4824901</v>
      </c>
      <c r="E59" s="30">
        <f t="shared" si="0"/>
        <v>10.321476026140225</v>
      </c>
    </row>
    <row r="60" spans="1:5" x14ac:dyDescent="0.35">
      <c r="A60" s="32">
        <v>17532</v>
      </c>
      <c r="B60" t="s">
        <v>197</v>
      </c>
      <c r="C60" s="28">
        <f>USITC!G58</f>
        <v>445355</v>
      </c>
      <c r="D60" s="28">
        <f>USITC!F58</f>
        <v>5666321</v>
      </c>
      <c r="E60" s="30">
        <f t="shared" si="0"/>
        <v>7.8596853231576542</v>
      </c>
    </row>
    <row r="61" spans="1:5" x14ac:dyDescent="0.35">
      <c r="A61" s="32">
        <v>17898</v>
      </c>
      <c r="B61" s="32" t="s">
        <v>198</v>
      </c>
      <c r="C61" s="28">
        <f>USITC!G59</f>
        <v>417401</v>
      </c>
      <c r="D61" s="28">
        <f>USITC!F59</f>
        <v>7092032</v>
      </c>
      <c r="E61" s="30">
        <f t="shared" si="0"/>
        <v>5.8854923384440454</v>
      </c>
    </row>
    <row r="62" spans="1:5" x14ac:dyDescent="0.35">
      <c r="A62" s="32">
        <v>18263</v>
      </c>
      <c r="B62" t="s">
        <v>199</v>
      </c>
      <c r="C62" s="28">
        <f>USITC!G60</f>
        <v>374291</v>
      </c>
      <c r="D62" s="28">
        <f>USITC!F60</f>
        <v>6591640</v>
      </c>
      <c r="E62" s="30">
        <f t="shared" si="0"/>
        <v>5.6782682306679373</v>
      </c>
    </row>
    <row r="63" spans="1:5" x14ac:dyDescent="0.35">
      <c r="A63" s="32">
        <v>18628</v>
      </c>
      <c r="B63" s="32" t="s">
        <v>200</v>
      </c>
      <c r="C63" s="28">
        <f>USITC!G61</f>
        <v>529621</v>
      </c>
      <c r="D63" s="28">
        <f>USITC!F61</f>
        <v>8743082</v>
      </c>
      <c r="E63" s="30">
        <f t="shared" si="0"/>
        <v>6.057600740791405</v>
      </c>
    </row>
    <row r="64" spans="1:5" x14ac:dyDescent="0.35">
      <c r="A64" s="32">
        <v>18993</v>
      </c>
      <c r="B64" t="s">
        <v>201</v>
      </c>
      <c r="C64" s="28">
        <f>USITC!G62</f>
        <v>603468</v>
      </c>
      <c r="D64" s="28">
        <f>USITC!F62</f>
        <v>10817342</v>
      </c>
      <c r="E64" s="30">
        <f t="shared" si="0"/>
        <v>5.5787087068154078</v>
      </c>
    </row>
    <row r="65" spans="1:5" x14ac:dyDescent="0.35">
      <c r="A65" s="32">
        <v>19359</v>
      </c>
      <c r="B65" s="32" t="s">
        <v>202</v>
      </c>
      <c r="C65" s="28">
        <f>USITC!G63</f>
        <v>574733</v>
      </c>
      <c r="D65" s="28">
        <f>USITC!F63</f>
        <v>10747496</v>
      </c>
      <c r="E65" s="30">
        <f t="shared" si="0"/>
        <v>5.3475991058754522</v>
      </c>
    </row>
    <row r="66" spans="1:5" x14ac:dyDescent="0.35">
      <c r="A66" s="32">
        <v>19724</v>
      </c>
      <c r="B66" t="s">
        <v>203</v>
      </c>
      <c r="C66" s="28">
        <f>USITC!G64</f>
        <v>597760</v>
      </c>
      <c r="D66" s="28">
        <f>USITC!F64</f>
        <v>10778904</v>
      </c>
      <c r="E66" s="30">
        <f t="shared" si="0"/>
        <v>5.5456473125653591</v>
      </c>
    </row>
    <row r="67" spans="1:5" x14ac:dyDescent="0.35">
      <c r="A67" s="32">
        <v>20089</v>
      </c>
      <c r="B67" s="32" t="s">
        <v>204</v>
      </c>
      <c r="C67" s="28">
        <f>USITC!G65</f>
        <v>556939</v>
      </c>
      <c r="D67" s="28">
        <f>USITC!F65</f>
        <v>10239517</v>
      </c>
      <c r="E67" s="30">
        <f t="shared" si="0"/>
        <v>5.4391139738329448</v>
      </c>
    </row>
    <row r="68" spans="1:5" x14ac:dyDescent="0.35">
      <c r="A68" s="32">
        <v>20454</v>
      </c>
      <c r="B68" t="s">
        <v>205</v>
      </c>
      <c r="C68" s="28">
        <f>USITC!G66</f>
        <v>669579</v>
      </c>
      <c r="D68" s="28">
        <f>USITC!F66</f>
        <v>11336787</v>
      </c>
      <c r="E68" s="30">
        <f t="shared" ref="E68:E131" si="1">(C68/D68)*100</f>
        <v>5.9062501571212369</v>
      </c>
    </row>
    <row r="69" spans="1:5" x14ac:dyDescent="0.35">
      <c r="A69" s="32">
        <v>20820</v>
      </c>
      <c r="B69" s="32" t="s">
        <v>206</v>
      </c>
      <c r="C69" s="28">
        <f>USITC!G67</f>
        <v>739228</v>
      </c>
      <c r="D69" s="28">
        <f>USITC!F67</f>
        <v>12515747</v>
      </c>
      <c r="E69" s="30">
        <f t="shared" si="1"/>
        <v>5.906383374480165</v>
      </c>
    </row>
    <row r="70" spans="1:5" x14ac:dyDescent="0.35">
      <c r="A70" s="32">
        <v>21185</v>
      </c>
      <c r="B70" t="s">
        <v>207</v>
      </c>
      <c r="C70" s="28">
        <f>USITC!G68</f>
        <v>776884</v>
      </c>
      <c r="D70" s="28">
        <f>USITC!F68</f>
        <v>12950606</v>
      </c>
      <c r="E70" s="30">
        <f t="shared" si="1"/>
        <v>5.9988235299568222</v>
      </c>
    </row>
    <row r="71" spans="1:5" x14ac:dyDescent="0.35">
      <c r="A71" s="32">
        <v>21550</v>
      </c>
      <c r="B71" s="32" t="s">
        <v>208</v>
      </c>
      <c r="C71" s="28">
        <f>USITC!G69</f>
        <v>832155</v>
      </c>
      <c r="D71" s="28">
        <f>USITC!F69</f>
        <v>12739429</v>
      </c>
      <c r="E71" s="30">
        <f t="shared" si="1"/>
        <v>6.5321216516062055</v>
      </c>
    </row>
    <row r="72" spans="1:5" x14ac:dyDescent="0.35">
      <c r="A72" s="32">
        <v>21915</v>
      </c>
      <c r="B72" t="s">
        <v>209</v>
      </c>
      <c r="C72" s="28">
        <f>USITC!G70</f>
        <v>1066536</v>
      </c>
      <c r="D72" s="28">
        <f>USITC!F70</f>
        <v>14987075</v>
      </c>
      <c r="E72" s="30">
        <f t="shared" si="1"/>
        <v>7.1163719404887207</v>
      </c>
    </row>
    <row r="73" spans="1:5" x14ac:dyDescent="0.35">
      <c r="A73" s="32">
        <v>22281</v>
      </c>
      <c r="B73" s="32" t="s">
        <v>210</v>
      </c>
      <c r="C73" s="28">
        <f>USITC!G71</f>
        <v>1086115</v>
      </c>
      <c r="D73" s="28">
        <f>USITC!F71</f>
        <v>15013910</v>
      </c>
      <c r="E73" s="30">
        <f t="shared" si="1"/>
        <v>7.2340582832852993</v>
      </c>
    </row>
    <row r="74" spans="1:5" x14ac:dyDescent="0.35">
      <c r="A74" s="32">
        <v>22646</v>
      </c>
      <c r="B74" t="s">
        <v>211</v>
      </c>
      <c r="C74" s="28">
        <f>USITC!G72</f>
        <v>1052702</v>
      </c>
      <c r="D74" s="28">
        <f>USITC!F72</f>
        <v>14656897</v>
      </c>
      <c r="E74" s="30">
        <f t="shared" si="1"/>
        <v>7.1822978629105467</v>
      </c>
    </row>
    <row r="75" spans="1:5" x14ac:dyDescent="0.35">
      <c r="A75" s="32">
        <v>23011</v>
      </c>
      <c r="B75" s="32" t="s">
        <v>212</v>
      </c>
      <c r="C75" s="28">
        <f>USITC!G73</f>
        <v>1234921</v>
      </c>
      <c r="D75" s="28">
        <f>USITC!F73</f>
        <v>16251063</v>
      </c>
      <c r="E75" s="30">
        <f t="shared" si="1"/>
        <v>7.599016753550214</v>
      </c>
    </row>
    <row r="76" spans="1:5" x14ac:dyDescent="0.35">
      <c r="A76" s="32">
        <v>23376</v>
      </c>
      <c r="B76" t="s">
        <v>213</v>
      </c>
      <c r="C76" s="28">
        <f>USITC!G74</f>
        <v>1262156</v>
      </c>
      <c r="D76" s="28">
        <f>USITC!F74</f>
        <v>17004887</v>
      </c>
      <c r="E76" s="30">
        <f t="shared" si="1"/>
        <v>7.4223133620352781</v>
      </c>
    </row>
    <row r="77" spans="1:5" x14ac:dyDescent="0.35">
      <c r="A77" s="32">
        <v>23742</v>
      </c>
      <c r="B77" s="32" t="s">
        <v>214</v>
      </c>
      <c r="C77" s="28">
        <f>USITC!G75</f>
        <v>1371265</v>
      </c>
      <c r="D77" s="28">
        <f>USITC!F75</f>
        <v>18613194</v>
      </c>
      <c r="E77" s="30">
        <f t="shared" si="1"/>
        <v>7.3671665378870488</v>
      </c>
    </row>
    <row r="78" spans="1:5" x14ac:dyDescent="0.35">
      <c r="A78" s="32">
        <v>24107</v>
      </c>
      <c r="B78" t="s">
        <v>215</v>
      </c>
      <c r="C78" s="28">
        <f>USITC!G76</f>
        <v>1622920</v>
      </c>
      <c r="D78" s="28">
        <f>USITC!F76</f>
        <v>21281823</v>
      </c>
      <c r="E78" s="30">
        <f t="shared" si="1"/>
        <v>7.6258504734298374</v>
      </c>
    </row>
    <row r="79" spans="1:5" x14ac:dyDescent="0.35">
      <c r="A79" s="32">
        <v>24472</v>
      </c>
      <c r="B79" s="32" t="s">
        <v>216</v>
      </c>
      <c r="C79" s="28">
        <f>USITC!G77</f>
        <v>1920755</v>
      </c>
      <c r="D79" s="28">
        <f>USITC!F77</f>
        <v>25366594</v>
      </c>
      <c r="E79" s="30">
        <f t="shared" si="1"/>
        <v>7.5719862114716712</v>
      </c>
    </row>
    <row r="80" spans="1:5" x14ac:dyDescent="0.35">
      <c r="A80" s="32">
        <v>24837</v>
      </c>
      <c r="B80" t="s">
        <v>217</v>
      </c>
      <c r="C80" s="28">
        <f>USITC!G78</f>
        <v>2016421</v>
      </c>
      <c r="D80" s="28">
        <f>USITC!F78</f>
        <v>26732294</v>
      </c>
      <c r="E80" s="30">
        <f t="shared" si="1"/>
        <v>7.5430152010149225</v>
      </c>
    </row>
    <row r="81" spans="1:5" x14ac:dyDescent="0.35">
      <c r="A81" s="32">
        <v>25203</v>
      </c>
      <c r="B81" s="32" t="s">
        <v>218</v>
      </c>
      <c r="C81" s="28">
        <f>USITC!G79</f>
        <v>2341058</v>
      </c>
      <c r="D81" s="28">
        <f>USITC!F79</f>
        <v>32991725</v>
      </c>
      <c r="E81" s="30">
        <f t="shared" si="1"/>
        <v>7.0958945008180079</v>
      </c>
    </row>
    <row r="82" spans="1:5" x14ac:dyDescent="0.35">
      <c r="A82" s="32">
        <v>25568</v>
      </c>
      <c r="B82" t="s">
        <v>219</v>
      </c>
      <c r="C82" s="28">
        <f>USITC!G80</f>
        <v>2551174</v>
      </c>
      <c r="D82" s="28">
        <f>USITC!F80</f>
        <v>35870359</v>
      </c>
      <c r="E82" s="30">
        <f t="shared" si="1"/>
        <v>7.1122064878135172</v>
      </c>
    </row>
    <row r="83" spans="1:5" x14ac:dyDescent="0.35">
      <c r="A83" s="32">
        <v>25933</v>
      </c>
      <c r="B83" s="32" t="s">
        <v>220</v>
      </c>
      <c r="C83" s="28">
        <f>USITC!G81</f>
        <v>2584092</v>
      </c>
      <c r="D83" s="28">
        <f>USITC!F81</f>
        <v>39767674</v>
      </c>
      <c r="E83" s="30">
        <f t="shared" si="1"/>
        <v>6.4979711913751865</v>
      </c>
    </row>
    <row r="84" spans="1:5" x14ac:dyDescent="0.35">
      <c r="A84" s="32">
        <v>26298</v>
      </c>
      <c r="B84" t="s">
        <v>221</v>
      </c>
      <c r="C84" s="28">
        <f>USITC!G82</f>
        <v>2767980</v>
      </c>
      <c r="D84" s="28">
        <f>USITC!F82</f>
        <v>45545892</v>
      </c>
      <c r="E84" s="30">
        <f t="shared" si="1"/>
        <v>6.077342826000641</v>
      </c>
    </row>
    <row r="85" spans="1:5" x14ac:dyDescent="0.35">
      <c r="A85" s="32">
        <v>26664</v>
      </c>
      <c r="B85" s="32" t="s">
        <v>222</v>
      </c>
      <c r="C85" s="28">
        <f>USITC!G83</f>
        <v>3123673</v>
      </c>
      <c r="D85" s="28">
        <f>USITC!F83</f>
        <v>55282310</v>
      </c>
      <c r="E85" s="30">
        <f t="shared" si="1"/>
        <v>5.6504024524300807</v>
      </c>
    </row>
    <row r="86" spans="1:5" x14ac:dyDescent="0.35">
      <c r="A86" s="32">
        <v>27029</v>
      </c>
      <c r="B86" t="s">
        <v>223</v>
      </c>
      <c r="C86" s="28">
        <f>USITC!G84</f>
        <v>3458437</v>
      </c>
      <c r="D86" s="28">
        <f>USITC!F84</f>
        <v>68655955</v>
      </c>
      <c r="E86" s="30">
        <f t="shared" si="1"/>
        <v>5.0373445391590579</v>
      </c>
    </row>
    <row r="87" spans="1:5" x14ac:dyDescent="0.35">
      <c r="A87" s="32">
        <v>27394</v>
      </c>
      <c r="B87" s="32" t="s">
        <v>224</v>
      </c>
      <c r="C87" s="28">
        <f>USITC!G85</f>
        <v>3771980</v>
      </c>
      <c r="D87" s="28">
        <f>USITC!F85</f>
        <v>100125800</v>
      </c>
      <c r="E87" s="30">
        <f t="shared" si="1"/>
        <v>3.7672408110596871</v>
      </c>
    </row>
    <row r="88" spans="1:5" x14ac:dyDescent="0.35">
      <c r="A88" s="32">
        <v>27759</v>
      </c>
      <c r="B88" t="s">
        <v>225</v>
      </c>
      <c r="C88" s="28">
        <f>USITC!G86</f>
        <v>3779634</v>
      </c>
      <c r="D88" s="28">
        <f>USITC!F86</f>
        <v>96515103</v>
      </c>
      <c r="E88" s="30">
        <f t="shared" si="1"/>
        <v>3.9161062699171549</v>
      </c>
    </row>
    <row r="89" spans="1:5" x14ac:dyDescent="0.35">
      <c r="A89" s="32">
        <v>28125</v>
      </c>
      <c r="B89" s="32" t="s">
        <v>226</v>
      </c>
      <c r="C89" s="28">
        <f>USITC!G87</f>
        <v>4674707</v>
      </c>
      <c r="D89" s="28">
        <f>USITC!F87</f>
        <v>121120869</v>
      </c>
      <c r="E89" s="30">
        <f t="shared" si="1"/>
        <v>3.85953885453051</v>
      </c>
    </row>
    <row r="90" spans="1:5" x14ac:dyDescent="0.35">
      <c r="A90" s="32">
        <v>28490</v>
      </c>
      <c r="B90" t="s">
        <v>227</v>
      </c>
      <c r="C90" s="28">
        <f>USITC!G88</f>
        <v>5484794</v>
      </c>
      <c r="D90" s="28">
        <f>USITC!F88</f>
        <v>147075340</v>
      </c>
      <c r="E90" s="30">
        <f t="shared" si="1"/>
        <v>3.7292410814756574</v>
      </c>
    </row>
    <row r="91" spans="1:5" x14ac:dyDescent="0.35">
      <c r="A91" s="32">
        <v>28855</v>
      </c>
      <c r="B91" s="32" t="s">
        <v>228</v>
      </c>
      <c r="C91" s="28">
        <f>USITC!G89</f>
        <v>6880587</v>
      </c>
      <c r="D91" s="28">
        <f>USITC!F89</f>
        <v>172952194</v>
      </c>
      <c r="E91" s="30">
        <f t="shared" si="1"/>
        <v>3.9783172684123334</v>
      </c>
    </row>
    <row r="92" spans="1:5" x14ac:dyDescent="0.35">
      <c r="A92" s="32">
        <v>29220</v>
      </c>
      <c r="B92" t="s">
        <v>229</v>
      </c>
      <c r="C92" s="28">
        <f>USITC!G90</f>
        <v>7194908</v>
      </c>
      <c r="D92" s="28">
        <f>USITC!F90</f>
        <v>205922663</v>
      </c>
      <c r="E92" s="30">
        <f t="shared" si="1"/>
        <v>3.4939855065879759</v>
      </c>
    </row>
    <row r="93" spans="1:5" x14ac:dyDescent="0.35">
      <c r="A93" s="32">
        <v>29586</v>
      </c>
      <c r="B93" s="32" t="s">
        <v>230</v>
      </c>
      <c r="C93" s="28">
        <f>USITC!G91</f>
        <v>7445413</v>
      </c>
      <c r="D93" s="28">
        <f>USITC!F91</f>
        <v>239943468</v>
      </c>
      <c r="E93" s="30">
        <f t="shared" si="1"/>
        <v>3.102986325095543</v>
      </c>
    </row>
    <row r="94" spans="1:5" x14ac:dyDescent="0.35">
      <c r="A94" s="32">
        <v>29951</v>
      </c>
      <c r="B94" t="s">
        <v>231</v>
      </c>
      <c r="C94" s="28">
        <f>USITC!G92</f>
        <v>8905720</v>
      </c>
      <c r="D94" s="28">
        <f>USITC!F92</f>
        <v>259011977</v>
      </c>
      <c r="E94" s="30">
        <f t="shared" si="1"/>
        <v>3.4383429303734476</v>
      </c>
    </row>
    <row r="95" spans="1:5" x14ac:dyDescent="0.35">
      <c r="A95" s="32">
        <v>30316</v>
      </c>
      <c r="B95" s="32" t="s">
        <v>232</v>
      </c>
      <c r="C95" s="28">
        <f>USITC!G93</f>
        <v>8684110</v>
      </c>
      <c r="D95" s="28">
        <f>USITC!F93</f>
        <v>242339988</v>
      </c>
      <c r="E95" s="30">
        <f t="shared" si="1"/>
        <v>3.5834407980576444</v>
      </c>
    </row>
    <row r="96" spans="1:5" x14ac:dyDescent="0.35">
      <c r="A96" s="32">
        <v>30681</v>
      </c>
      <c r="B96" t="s">
        <v>233</v>
      </c>
      <c r="C96" s="28">
        <f>USITC!G94</f>
        <v>9430004</v>
      </c>
      <c r="D96" s="28">
        <f>USITC!F94</f>
        <v>256679524</v>
      </c>
      <c r="E96" s="30">
        <f t="shared" si="1"/>
        <v>3.6738434967644715</v>
      </c>
    </row>
    <row r="97" spans="1:5" x14ac:dyDescent="0.35">
      <c r="A97" s="32">
        <v>31047</v>
      </c>
      <c r="B97" s="32" t="s">
        <v>234</v>
      </c>
      <c r="C97" s="28">
        <f>USITC!G95</f>
        <v>12042152</v>
      </c>
      <c r="D97" s="28">
        <f>USITC!F95</f>
        <v>322989519</v>
      </c>
      <c r="E97" s="30">
        <f t="shared" si="1"/>
        <v>3.728341414075421</v>
      </c>
    </row>
    <row r="98" spans="1:5" x14ac:dyDescent="0.35">
      <c r="A98" s="32">
        <v>31412</v>
      </c>
      <c r="B98" t="s">
        <v>235</v>
      </c>
      <c r="C98" s="28">
        <f>USITC!G96</f>
        <v>13066970</v>
      </c>
      <c r="D98" s="28">
        <f>USITC!F96</f>
        <v>343553150</v>
      </c>
      <c r="E98" s="30">
        <f t="shared" si="1"/>
        <v>3.8034784428552029</v>
      </c>
    </row>
    <row r="99" spans="1:5" x14ac:dyDescent="0.35">
      <c r="A99" s="32">
        <v>31777</v>
      </c>
      <c r="B99" s="32" t="s">
        <v>236</v>
      </c>
      <c r="C99" s="28">
        <f>USITC!G97</f>
        <v>13312112</v>
      </c>
      <c r="D99" s="28">
        <f>USITC!F97</f>
        <v>368656594</v>
      </c>
      <c r="E99" s="30">
        <f t="shared" si="1"/>
        <v>3.6109789480667747</v>
      </c>
    </row>
    <row r="100" spans="1:5" x14ac:dyDescent="0.35">
      <c r="A100" s="32">
        <v>32142</v>
      </c>
      <c r="B100" t="s">
        <v>237</v>
      </c>
      <c r="C100" s="28">
        <f>USITC!G98</f>
        <v>13911669</v>
      </c>
      <c r="D100" s="28">
        <f>USITC!F98</f>
        <v>402066002</v>
      </c>
      <c r="E100" s="30">
        <f t="shared" si="1"/>
        <v>3.4600460946210521</v>
      </c>
    </row>
    <row r="101" spans="1:5" x14ac:dyDescent="0.35">
      <c r="A101" s="32">
        <v>32508</v>
      </c>
      <c r="B101" s="32" t="s">
        <v>238</v>
      </c>
      <c r="C101" s="28">
        <f>USITC!G99</f>
        <v>15054304</v>
      </c>
      <c r="D101" s="28">
        <f>USITC!F99</f>
        <v>437140185</v>
      </c>
      <c r="E101" s="30">
        <f t="shared" si="1"/>
        <v>3.4438160838496232</v>
      </c>
    </row>
    <row r="102" spans="1:5" x14ac:dyDescent="0.35">
      <c r="A102" s="32">
        <v>32873</v>
      </c>
      <c r="B102" t="s">
        <v>239</v>
      </c>
      <c r="C102" s="28">
        <f>USITC!G100</f>
        <v>16096410</v>
      </c>
      <c r="D102" s="28">
        <f>USITC!F100</f>
        <v>468012021</v>
      </c>
      <c r="E102" s="30">
        <f t="shared" si="1"/>
        <v>3.4393155042485546</v>
      </c>
    </row>
    <row r="103" spans="1:5" x14ac:dyDescent="0.35">
      <c r="A103" s="32">
        <v>33238</v>
      </c>
      <c r="B103" s="32" t="s">
        <v>240</v>
      </c>
      <c r="C103" s="28">
        <f>USITC!G101</f>
        <v>16360456</v>
      </c>
      <c r="D103" s="28">
        <f>USITC!F101</f>
        <v>491322492</v>
      </c>
      <c r="E103" s="30">
        <f t="shared" si="1"/>
        <v>3.3298813440032786</v>
      </c>
    </row>
    <row r="104" spans="1:5" x14ac:dyDescent="0.35">
      <c r="A104" s="32">
        <v>33603</v>
      </c>
      <c r="B104" t="s">
        <v>241</v>
      </c>
      <c r="C104" s="28">
        <f>USITC!G102</f>
        <v>16218683</v>
      </c>
      <c r="D104" s="28">
        <f>USITC!F102</f>
        <v>483737392</v>
      </c>
      <c r="E104" s="30">
        <f t="shared" si="1"/>
        <v>3.3527867120100572</v>
      </c>
    </row>
    <row r="105" spans="1:5" x14ac:dyDescent="0.35">
      <c r="A105" s="32">
        <v>33969</v>
      </c>
      <c r="B105" s="32" t="s">
        <v>242</v>
      </c>
      <c r="C105" s="28">
        <f>USITC!G103</f>
        <v>17184631</v>
      </c>
      <c r="D105" s="28">
        <f>USITC!F103</f>
        <v>525127242</v>
      </c>
      <c r="E105" s="30">
        <f t="shared" si="1"/>
        <v>3.2724699131110779</v>
      </c>
    </row>
    <row r="106" spans="1:5" x14ac:dyDescent="0.35">
      <c r="A106" s="32">
        <v>34334</v>
      </c>
      <c r="B106" t="s">
        <v>243</v>
      </c>
      <c r="C106" s="28">
        <f>USITC!G104</f>
        <v>18333718</v>
      </c>
      <c r="D106" s="28">
        <f>USITC!F104</f>
        <v>574862928</v>
      </c>
      <c r="E106" s="30">
        <f t="shared" si="1"/>
        <v>3.1892329644189545</v>
      </c>
    </row>
    <row r="107" spans="1:5" x14ac:dyDescent="0.35">
      <c r="A107" s="32">
        <v>34699</v>
      </c>
      <c r="B107" s="32" t="s">
        <v>244</v>
      </c>
      <c r="C107" s="28">
        <f>USITC!G105</f>
        <v>19846448</v>
      </c>
      <c r="D107" s="28">
        <f>USITC!F105</f>
        <v>657884659</v>
      </c>
      <c r="E107" s="30">
        <f t="shared" si="1"/>
        <v>3.0167063068725546</v>
      </c>
    </row>
    <row r="108" spans="1:5" x14ac:dyDescent="0.35">
      <c r="A108" s="32">
        <v>35064</v>
      </c>
      <c r="B108" t="s">
        <v>245</v>
      </c>
      <c r="C108" s="28">
        <f>USITC!G106</f>
        <v>18596732</v>
      </c>
      <c r="D108" s="28">
        <f>USITC!F106</f>
        <v>739660419</v>
      </c>
      <c r="E108" s="30">
        <f t="shared" si="1"/>
        <v>2.514225653056068</v>
      </c>
    </row>
    <row r="109" spans="1:5" x14ac:dyDescent="0.35">
      <c r="A109" s="32">
        <v>35430</v>
      </c>
      <c r="B109" s="32" t="s">
        <v>246</v>
      </c>
      <c r="C109" s="28">
        <f>USITC!G107</f>
        <v>18005314</v>
      </c>
      <c r="D109" s="28">
        <f>USITC!F107</f>
        <v>790469714</v>
      </c>
      <c r="E109" s="30">
        <f t="shared" si="1"/>
        <v>2.2777993490589319</v>
      </c>
    </row>
    <row r="110" spans="1:5" x14ac:dyDescent="0.35">
      <c r="A110" s="32">
        <v>35795</v>
      </c>
      <c r="B110" t="s">
        <v>247</v>
      </c>
      <c r="C110" s="28">
        <f>USITC!G108</f>
        <v>18428489</v>
      </c>
      <c r="D110" s="28">
        <f>USITC!F108</f>
        <v>862426346</v>
      </c>
      <c r="E110" s="30">
        <f t="shared" si="1"/>
        <v>2.1368188814584288</v>
      </c>
    </row>
    <row r="111" spans="1:5" x14ac:dyDescent="0.35">
      <c r="A111" s="32">
        <v>36160</v>
      </c>
      <c r="B111" s="32" t="s">
        <v>248</v>
      </c>
      <c r="C111" s="28">
        <f>USITC!G109</f>
        <v>18270268</v>
      </c>
      <c r="D111" s="28">
        <f>USITC!F109</f>
        <v>907647006</v>
      </c>
      <c r="E111" s="30">
        <f t="shared" si="1"/>
        <v>2.0129265980303361</v>
      </c>
    </row>
    <row r="112" spans="1:5" x14ac:dyDescent="0.35">
      <c r="A112" s="32">
        <v>36525</v>
      </c>
      <c r="B112" t="s">
        <v>249</v>
      </c>
      <c r="C112" s="28">
        <f>USITC!G110</f>
        <v>18464518</v>
      </c>
      <c r="D112" s="28">
        <f>USITC!F110</f>
        <v>1017435397</v>
      </c>
      <c r="E112" s="30">
        <f t="shared" si="1"/>
        <v>1.814809869446679</v>
      </c>
    </row>
    <row r="113" spans="1:5" x14ac:dyDescent="0.35">
      <c r="A113" s="32">
        <v>36891</v>
      </c>
      <c r="B113" s="32" t="s">
        <v>250</v>
      </c>
      <c r="C113" s="28">
        <f>USITC!G111</f>
        <v>19753669</v>
      </c>
      <c r="D113" s="28">
        <f>USITC!F111</f>
        <v>1205339019</v>
      </c>
      <c r="E113" s="30">
        <f t="shared" si="1"/>
        <v>1.6388475514870893</v>
      </c>
    </row>
    <row r="114" spans="1:5" x14ac:dyDescent="0.35">
      <c r="A114" s="32">
        <v>37256</v>
      </c>
      <c r="B114" t="s">
        <v>251</v>
      </c>
      <c r="C114" s="28">
        <f>USITC!G112</f>
        <v>18618806</v>
      </c>
      <c r="D114" s="28">
        <f>USITC!F112</f>
        <v>1132635340</v>
      </c>
      <c r="E114" s="30">
        <f t="shared" si="1"/>
        <v>1.643848230976088</v>
      </c>
    </row>
    <row r="115" spans="1:5" x14ac:dyDescent="0.35">
      <c r="A115" s="32">
        <v>37621</v>
      </c>
      <c r="B115" s="32" t="s">
        <v>252</v>
      </c>
      <c r="C115" s="28">
        <f>USITC!G113</f>
        <v>19083919</v>
      </c>
      <c r="D115" s="28">
        <f>USITC!F113</f>
        <v>1154810867</v>
      </c>
      <c r="E115" s="30">
        <f t="shared" si="1"/>
        <v>1.6525579681785241</v>
      </c>
    </row>
    <row r="116" spans="1:5" x14ac:dyDescent="0.35">
      <c r="A116" s="32">
        <v>37986</v>
      </c>
      <c r="B116" t="s">
        <v>253</v>
      </c>
      <c r="C116" s="28">
        <f>USITC!G114</f>
        <v>19860863</v>
      </c>
      <c r="D116" s="28">
        <f>USITC!F114</f>
        <v>1250096785</v>
      </c>
      <c r="E116" s="30">
        <f t="shared" si="1"/>
        <v>1.5887460265726543</v>
      </c>
    </row>
    <row r="117" spans="1:5" x14ac:dyDescent="0.35">
      <c r="A117" s="32">
        <v>38352</v>
      </c>
      <c r="B117" s="32" t="s">
        <v>254</v>
      </c>
      <c r="C117" s="28">
        <f>USITC!G115</f>
        <v>21288649</v>
      </c>
      <c r="D117" s="28">
        <f>USITC!F115</f>
        <v>1460160460</v>
      </c>
      <c r="E117" s="30">
        <f t="shared" si="1"/>
        <v>1.4579664073358074</v>
      </c>
    </row>
    <row r="118" spans="1:5" x14ac:dyDescent="0.35">
      <c r="A118" s="32">
        <v>38717</v>
      </c>
      <c r="B118" t="s">
        <v>255</v>
      </c>
      <c r="C118" s="28">
        <f>USITC!G116</f>
        <v>23223674</v>
      </c>
      <c r="D118" s="28">
        <f>USITC!F116</f>
        <v>1662379669</v>
      </c>
      <c r="E118" s="30">
        <f t="shared" si="1"/>
        <v>1.3970138370358041</v>
      </c>
    </row>
    <row r="119" spans="1:5" x14ac:dyDescent="0.35">
      <c r="A119" s="32">
        <v>39082</v>
      </c>
      <c r="B119" s="32" t="s">
        <v>256</v>
      </c>
      <c r="C119" s="28">
        <f>USITC!G117</f>
        <v>25159012</v>
      </c>
      <c r="D119" s="28">
        <f>USITC!F117</f>
        <v>1845053181</v>
      </c>
      <c r="E119" s="30">
        <f t="shared" si="1"/>
        <v>1.3635927819903855</v>
      </c>
    </row>
    <row r="120" spans="1:5" x14ac:dyDescent="0.35">
      <c r="A120" s="32">
        <v>39447</v>
      </c>
      <c r="B120" t="s">
        <v>257</v>
      </c>
      <c r="C120" s="28">
        <f>USITC!G118</f>
        <v>26133995</v>
      </c>
      <c r="D120" s="28">
        <f>USITC!F118</f>
        <v>1942862938</v>
      </c>
      <c r="E120" s="30">
        <f t="shared" si="1"/>
        <v>1.3451280833481007</v>
      </c>
    </row>
    <row r="121" spans="1:5" x14ac:dyDescent="0.35">
      <c r="A121" s="32">
        <v>39813</v>
      </c>
      <c r="B121" s="32" t="s">
        <v>258</v>
      </c>
      <c r="C121" s="28">
        <f>USITC!G119</f>
        <v>25788389</v>
      </c>
      <c r="D121" s="28">
        <f>USITC!F119</f>
        <v>2090482755</v>
      </c>
      <c r="E121" s="30">
        <f t="shared" si="1"/>
        <v>1.2336092674440646</v>
      </c>
    </row>
    <row r="122" spans="1:5" x14ac:dyDescent="0.35">
      <c r="A122" s="32">
        <v>40178</v>
      </c>
      <c r="B122" t="s">
        <v>259</v>
      </c>
      <c r="C122" s="28">
        <f>USITC!G120</f>
        <v>21175223</v>
      </c>
      <c r="D122" s="28">
        <f>USITC!F120</f>
        <v>1549163485</v>
      </c>
      <c r="E122" s="30">
        <f t="shared" si="1"/>
        <v>1.3668811074513545</v>
      </c>
    </row>
    <row r="123" spans="1:5" x14ac:dyDescent="0.35">
      <c r="A123" s="32">
        <v>40543</v>
      </c>
      <c r="B123" s="32" t="s">
        <v>260</v>
      </c>
      <c r="C123" s="28">
        <f>USITC!G121</f>
        <v>25922789</v>
      </c>
      <c r="D123" s="28">
        <f>USITC!F121</f>
        <v>1900586668</v>
      </c>
      <c r="E123" s="30">
        <f t="shared" si="1"/>
        <v>1.3639361696290715</v>
      </c>
    </row>
    <row r="124" spans="1:5" x14ac:dyDescent="0.35">
      <c r="A124" s="32">
        <v>40908</v>
      </c>
      <c r="B124" t="s">
        <v>261</v>
      </c>
      <c r="C124" s="28">
        <f>USITC!G122</f>
        <v>28637114</v>
      </c>
      <c r="D124" s="28">
        <f>USITC!F122</f>
        <v>2187994034</v>
      </c>
      <c r="E124" s="30">
        <f t="shared" si="1"/>
        <v>1.3088296199623002</v>
      </c>
    </row>
    <row r="125" spans="1:5" x14ac:dyDescent="0.35">
      <c r="A125" s="32">
        <v>41274</v>
      </c>
      <c r="B125" s="32" t="s">
        <v>262</v>
      </c>
      <c r="C125" s="28">
        <f>USITC!G123</f>
        <v>29883565</v>
      </c>
      <c r="D125" s="28">
        <f>USITC!F123</f>
        <v>2251772707</v>
      </c>
      <c r="E125" s="30">
        <f t="shared" si="1"/>
        <v>1.3271128523363882</v>
      </c>
    </row>
    <row r="126" spans="1:5" x14ac:dyDescent="0.35">
      <c r="A126" s="32">
        <v>41639</v>
      </c>
      <c r="B126" t="s">
        <v>263</v>
      </c>
      <c r="C126" s="28">
        <f>USITC!G124</f>
        <v>31129310</v>
      </c>
      <c r="D126" s="28">
        <f>USITC!F124</f>
        <v>2241103466</v>
      </c>
      <c r="E126" s="30">
        <f t="shared" si="1"/>
        <v>1.3890170834263482</v>
      </c>
    </row>
    <row r="127" spans="1:5" x14ac:dyDescent="0.35">
      <c r="A127" s="32">
        <v>42004</v>
      </c>
      <c r="B127" s="32" t="s">
        <v>264</v>
      </c>
      <c r="C127" s="28">
        <f>USITC!G125</f>
        <v>32492412</v>
      </c>
      <c r="D127" s="28">
        <f>USITC!F125</f>
        <v>2324939560</v>
      </c>
      <c r="E127" s="30">
        <f t="shared" si="1"/>
        <v>1.3975594273082952</v>
      </c>
    </row>
    <row r="128" spans="1:5" x14ac:dyDescent="0.35">
      <c r="A128" s="32">
        <v>42369</v>
      </c>
      <c r="B128" t="s">
        <v>265</v>
      </c>
      <c r="C128" s="28">
        <f>USITC!G126</f>
        <v>33850362</v>
      </c>
      <c r="D128" s="28">
        <f>USITC!F126</f>
        <v>2227237310</v>
      </c>
      <c r="E128" s="30">
        <f t="shared" si="1"/>
        <v>1.5198363393077319</v>
      </c>
    </row>
    <row r="129" spans="1:13" x14ac:dyDescent="0.35">
      <c r="A129" s="32">
        <v>42735</v>
      </c>
      <c r="B129" s="32" t="s">
        <v>266</v>
      </c>
      <c r="C129" s="28">
        <f>USITC!G127</f>
        <v>32231338</v>
      </c>
      <c r="D129" s="28">
        <f>USITC!F127</f>
        <v>2172182624</v>
      </c>
      <c r="E129" s="30">
        <f t="shared" si="1"/>
        <v>1.4838226603915601</v>
      </c>
    </row>
    <row r="130" spans="1:13" x14ac:dyDescent="0.35">
      <c r="A130" s="32">
        <v>43100</v>
      </c>
      <c r="B130" t="s">
        <v>267</v>
      </c>
      <c r="C130" s="28">
        <f>USITC!G128</f>
        <v>32941345</v>
      </c>
      <c r="D130" s="28">
        <f>USITC!F128</f>
        <v>2327152803</v>
      </c>
      <c r="E130" s="30">
        <f t="shared" si="1"/>
        <v>1.415521359729123</v>
      </c>
    </row>
    <row r="131" spans="1:13" x14ac:dyDescent="0.35">
      <c r="A131" s="32">
        <v>43465</v>
      </c>
      <c r="B131" s="32" t="s">
        <v>268</v>
      </c>
      <c r="C131" s="28">
        <f>USITC!G129</f>
        <v>46419660</v>
      </c>
      <c r="D131" s="28">
        <f>USITC!F129</f>
        <v>2547786703</v>
      </c>
      <c r="E131" s="30">
        <f t="shared" si="1"/>
        <v>1.8219602114000044</v>
      </c>
    </row>
    <row r="132" spans="1:13" x14ac:dyDescent="0.35">
      <c r="A132" s="32">
        <v>43830</v>
      </c>
      <c r="B132" t="s">
        <v>269</v>
      </c>
      <c r="C132" s="28">
        <f>USITC!G130</f>
        <v>66824831</v>
      </c>
      <c r="D132" s="28">
        <f>USITC!F130</f>
        <v>2497787925</v>
      </c>
      <c r="E132" s="30">
        <f t="shared" ref="E132:E137" si="2">(C132/D132)*100</f>
        <v>2.6753604792128218</v>
      </c>
    </row>
    <row r="133" spans="1:13" x14ac:dyDescent="0.35">
      <c r="A133" s="32">
        <v>44196</v>
      </c>
      <c r="B133" s="32" t="s">
        <v>270</v>
      </c>
      <c r="C133" s="28">
        <f>USITC!G131</f>
        <v>64969722</v>
      </c>
      <c r="D133" s="28">
        <f>USITC!F131</f>
        <v>2336047484</v>
      </c>
      <c r="E133" s="30">
        <f t="shared" si="2"/>
        <v>2.7811815660849812</v>
      </c>
    </row>
    <row r="134" spans="1:13" x14ac:dyDescent="0.35">
      <c r="A134" s="32">
        <v>44561</v>
      </c>
      <c r="B134" t="s">
        <v>271</v>
      </c>
      <c r="C134" s="28">
        <f>USITC!G132</f>
        <v>84503545</v>
      </c>
      <c r="D134" s="28">
        <f>USITC!F132</f>
        <v>2824392803</v>
      </c>
      <c r="E134" s="30">
        <f t="shared" si="2"/>
        <v>2.9919190032718692</v>
      </c>
    </row>
    <row r="135" spans="1:13" x14ac:dyDescent="0.35">
      <c r="A135" s="32">
        <v>44926</v>
      </c>
      <c r="B135" s="32" t="s">
        <v>272</v>
      </c>
      <c r="C135" s="29">
        <f>'World (USA CB)'!G4/1000</f>
        <v>89815671.459000006</v>
      </c>
      <c r="D135" s="29">
        <f>'World (USA CB)'!F4/1000</f>
        <v>3239872717.0440001</v>
      </c>
      <c r="E135" s="30">
        <f t="shared" si="2"/>
        <v>2.772197530677877</v>
      </c>
    </row>
    <row r="136" spans="1:13" x14ac:dyDescent="0.35">
      <c r="A136" s="32">
        <v>45291</v>
      </c>
      <c r="B136" t="s">
        <v>273</v>
      </c>
      <c r="C136" s="29">
        <f>'World (USA CB)'!G5/1000</f>
        <v>72271716.141000003</v>
      </c>
      <c r="D136" s="29">
        <f>'World (USA CB)'!F5/1000</f>
        <v>3080170295.1220002</v>
      </c>
      <c r="E136" s="30">
        <f t="shared" si="2"/>
        <v>2.3463545588844608</v>
      </c>
    </row>
    <row r="137" spans="1:13" x14ac:dyDescent="0.35">
      <c r="A137" s="32">
        <v>45657</v>
      </c>
      <c r="B137" s="32" t="s">
        <v>274</v>
      </c>
      <c r="C137" s="29">
        <f>'World (USA CB)'!G6/1000</f>
        <v>76328225.641000003</v>
      </c>
      <c r="D137" s="29">
        <f>'World (USA CB)'!F6/1000</f>
        <v>3267388705.9879999</v>
      </c>
      <c r="E137" s="30">
        <f t="shared" si="2"/>
        <v>2.336061990454843</v>
      </c>
      <c r="F137" s="23"/>
      <c r="G137" s="23"/>
    </row>
    <row r="138" spans="1:13" x14ac:dyDescent="0.35">
      <c r="A138" s="32">
        <v>46022</v>
      </c>
      <c r="B138" t="s">
        <v>275</v>
      </c>
      <c r="C138" s="28">
        <f>C137-SUM(Canada_2024!$G$2,China_2024!$G$2,Mexico_2024!$G$2)/1000+SUM(Canada_2024!$M$2,China_2024!$O$2,Mexico_2024!$M$2)/1000</f>
        <v>375023207.32890004</v>
      </c>
      <c r="D138" s="29">
        <v>3267388705.9879999</v>
      </c>
      <c r="F138" s="31">
        <f>100*C138/D138</f>
        <v>11.477765306638034</v>
      </c>
      <c r="G138" s="31">
        <f>F138+M138</f>
        <v>29.277765306638035</v>
      </c>
      <c r="H138" s="31">
        <f>(C137/D138)*100</f>
        <v>2.336061990454843</v>
      </c>
      <c r="I138" s="31">
        <f>((Canada_2024!$M$2/1000)/'Summary_Final (2)'!$D$138)*100</f>
        <v>2.5971894789141645</v>
      </c>
      <c r="J138" s="31">
        <f>((Mexico_2024!$M$2/1000)/'Summary_Final (2)'!$D$138)*100</f>
        <v>3.9090854029602897</v>
      </c>
      <c r="K138" s="31">
        <f>((China_2024!$R$2/1000)/$D$138)*100</f>
        <v>1.3434195488910177</v>
      </c>
      <c r="L138" s="31">
        <f>((China_2024!$S$2/1000)/$D$138)*100</f>
        <v>1.3434195488910161</v>
      </c>
      <c r="M138" s="31">
        <v>17.8</v>
      </c>
    </row>
  </sheetData>
  <mergeCells count="2">
    <mergeCell ref="C1:E1"/>
    <mergeCell ref="H1:L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357A3-14D7-409B-BAC6-6B12EC4C7B3A}">
  <dimension ref="A1:AR139"/>
  <sheetViews>
    <sheetView topLeftCell="A2" zoomScale="57" zoomScaleNormal="70" workbookViewId="0">
      <pane xSplit="2" ySplit="2" topLeftCell="G4" activePane="bottomRight" state="frozen"/>
      <selection activeCell="A2" sqref="A2"/>
      <selection pane="topRight" activeCell="C2" sqref="C2"/>
      <selection pane="bottomLeft" activeCell="A3" sqref="A3"/>
      <selection pane="bottomRight" activeCell="W19" sqref="W19"/>
    </sheetView>
  </sheetViews>
  <sheetFormatPr baseColWidth="10" defaultRowHeight="14.5" x14ac:dyDescent="0.35"/>
  <cols>
    <col min="1" max="1" width="11.81640625" bestFit="1" customWidth="1"/>
    <col min="3" max="3" width="14.26953125" bestFit="1" customWidth="1"/>
    <col min="4" max="4" width="13.453125" customWidth="1"/>
    <col min="6" max="6" width="11.453125" style="58"/>
    <col min="15" max="15" width="18.453125" bestFit="1" customWidth="1"/>
    <col min="17" max="17" width="11.453125" style="58"/>
  </cols>
  <sheetData>
    <row r="1" spans="1:44" x14ac:dyDescent="0.35">
      <c r="C1" s="72" t="s">
        <v>133</v>
      </c>
      <c r="D1" s="72"/>
      <c r="E1" s="72"/>
      <c r="F1" s="61"/>
      <c r="G1" s="36"/>
      <c r="H1" s="36"/>
      <c r="I1" s="36"/>
      <c r="J1" s="36"/>
      <c r="R1" s="72" t="s">
        <v>135</v>
      </c>
      <c r="S1" s="72"/>
      <c r="T1" s="72"/>
      <c r="U1" s="72"/>
      <c r="V1" s="72"/>
      <c r="W1" s="72"/>
      <c r="X1" s="72"/>
    </row>
    <row r="2" spans="1:44" x14ac:dyDescent="0.35">
      <c r="C2" s="36"/>
      <c r="D2" s="36"/>
      <c r="E2" s="36"/>
      <c r="F2" s="61"/>
      <c r="G2" s="36" t="s">
        <v>757</v>
      </c>
      <c r="H2" s="36" t="s">
        <v>757</v>
      </c>
      <c r="I2" s="36" t="s">
        <v>758</v>
      </c>
      <c r="J2" s="36" t="s">
        <v>758</v>
      </c>
      <c r="P2" t="s">
        <v>757</v>
      </c>
      <c r="R2" s="36"/>
      <c r="S2" s="36"/>
      <c r="T2" s="36"/>
      <c r="U2" s="36"/>
      <c r="V2" s="36"/>
      <c r="W2" s="36"/>
      <c r="X2" s="36"/>
      <c r="AD2" t="s">
        <v>757</v>
      </c>
      <c r="AE2" t="s">
        <v>757</v>
      </c>
      <c r="AF2" t="s">
        <v>758</v>
      </c>
      <c r="AG2" t="s">
        <v>758</v>
      </c>
    </row>
    <row r="3" spans="1:44" x14ac:dyDescent="0.35">
      <c r="C3" t="s">
        <v>4</v>
      </c>
      <c r="D3" t="s">
        <v>3</v>
      </c>
      <c r="E3" t="s">
        <v>134</v>
      </c>
      <c r="G3" t="s">
        <v>746</v>
      </c>
      <c r="H3" t="s">
        <v>747</v>
      </c>
      <c r="I3" t="s">
        <v>746</v>
      </c>
      <c r="J3" t="s">
        <v>747</v>
      </c>
      <c r="K3" t="s">
        <v>738</v>
      </c>
      <c r="L3" t="s">
        <v>739</v>
      </c>
      <c r="M3" t="s">
        <v>737</v>
      </c>
      <c r="N3" t="s">
        <v>740</v>
      </c>
      <c r="O3" t="s">
        <v>741</v>
      </c>
      <c r="P3" t="s">
        <v>742</v>
      </c>
      <c r="R3" t="s">
        <v>136</v>
      </c>
      <c r="S3" t="s">
        <v>283</v>
      </c>
      <c r="T3" t="s">
        <v>370</v>
      </c>
      <c r="U3" t="s">
        <v>278</v>
      </c>
      <c r="V3" t="s">
        <v>369</v>
      </c>
      <c r="W3" t="s">
        <v>743</v>
      </c>
      <c r="X3" t="s">
        <v>744</v>
      </c>
      <c r="Y3" t="s">
        <v>282</v>
      </c>
      <c r="Z3" t="s">
        <v>736</v>
      </c>
      <c r="AA3" t="s">
        <v>510</v>
      </c>
      <c r="AB3" t="s">
        <v>733</v>
      </c>
      <c r="AC3" t="s">
        <v>774</v>
      </c>
      <c r="AD3" t="s">
        <v>749</v>
      </c>
      <c r="AE3" t="s">
        <v>748</v>
      </c>
      <c r="AF3" t="s">
        <v>749</v>
      </c>
      <c r="AG3" t="s">
        <v>748</v>
      </c>
    </row>
    <row r="4" spans="1:44" x14ac:dyDescent="0.35">
      <c r="B4" s="32" t="s">
        <v>140</v>
      </c>
    </row>
    <row r="5" spans="1:44" x14ac:dyDescent="0.35">
      <c r="B5" t="s">
        <v>141</v>
      </c>
      <c r="C5" s="28">
        <f>USITC!G2</f>
        <v>215791</v>
      </c>
      <c r="D5" s="28">
        <f>USITC!F2</f>
        <v>845483</v>
      </c>
      <c r="E5" s="30">
        <f t="shared" ref="E5:E68" si="0">(C5/D5)*100</f>
        <v>25.522807673247129</v>
      </c>
      <c r="F5" s="62"/>
      <c r="G5" s="30"/>
      <c r="H5" s="30"/>
      <c r="I5" s="30"/>
      <c r="J5" s="30"/>
    </row>
    <row r="6" spans="1:44" x14ac:dyDescent="0.35">
      <c r="B6" s="32" t="s">
        <v>142</v>
      </c>
      <c r="C6" s="28">
        <f>USITC!G3</f>
        <v>173098</v>
      </c>
      <c r="D6" s="28">
        <f>USITC!F3</f>
        <v>804298</v>
      </c>
      <c r="E6" s="30">
        <f t="shared" si="0"/>
        <v>21.521625069315103</v>
      </c>
      <c r="F6" s="62"/>
      <c r="G6" s="30"/>
      <c r="H6" s="30"/>
      <c r="I6" s="30"/>
      <c r="J6" s="30"/>
    </row>
    <row r="7" spans="1:44" x14ac:dyDescent="0.35">
      <c r="B7" t="s">
        <v>143</v>
      </c>
      <c r="C7" s="28">
        <f>USITC!G4</f>
        <v>198373</v>
      </c>
      <c r="D7" s="28">
        <f>USITC!F4</f>
        <v>832733</v>
      </c>
      <c r="E7" s="30">
        <f t="shared" si="0"/>
        <v>23.821921312113243</v>
      </c>
      <c r="F7" s="62"/>
      <c r="G7" s="30"/>
      <c r="H7" s="30"/>
      <c r="I7" s="30"/>
      <c r="J7" s="30"/>
      <c r="AJ7" t="s">
        <v>734</v>
      </c>
      <c r="AR7" t="s">
        <v>750</v>
      </c>
    </row>
    <row r="8" spans="1:44" x14ac:dyDescent="0.35">
      <c r="B8" s="32" t="s">
        <v>144</v>
      </c>
      <c r="C8" s="28">
        <f>USITC!G5</f>
        <v>128882</v>
      </c>
      <c r="D8" s="28">
        <f>USITC!F5</f>
        <v>630108</v>
      </c>
      <c r="E8" s="30">
        <f t="shared" si="0"/>
        <v>20.453953925358828</v>
      </c>
      <c r="F8" s="62"/>
      <c r="G8" s="30"/>
      <c r="H8" s="30"/>
      <c r="I8" s="30"/>
      <c r="J8" s="30"/>
    </row>
    <row r="9" spans="1:44" x14ac:dyDescent="0.35">
      <c r="B9" t="s">
        <v>145</v>
      </c>
      <c r="C9" s="28">
        <f>USITC!G6</f>
        <v>147901</v>
      </c>
      <c r="D9" s="28">
        <f>USITC!F6</f>
        <v>731162</v>
      </c>
      <c r="E9" s="30">
        <f t="shared" si="0"/>
        <v>20.2282120788553</v>
      </c>
      <c r="F9" s="62"/>
      <c r="G9" s="30"/>
      <c r="H9" s="30"/>
      <c r="I9" s="30"/>
      <c r="J9" s="30"/>
    </row>
    <row r="10" spans="1:44" x14ac:dyDescent="0.35">
      <c r="B10" s="32" t="s">
        <v>146</v>
      </c>
      <c r="C10" s="28">
        <f>USITC!G7</f>
        <v>156105</v>
      </c>
      <c r="D10" s="28">
        <f>USITC!F7</f>
        <v>759695</v>
      </c>
      <c r="E10" s="30">
        <f t="shared" si="0"/>
        <v>20.548377967473787</v>
      </c>
      <c r="F10" s="62"/>
      <c r="G10" s="30"/>
      <c r="H10" s="30"/>
      <c r="I10" s="30"/>
      <c r="J10" s="30"/>
    </row>
    <row r="11" spans="1:44" x14ac:dyDescent="0.35">
      <c r="B11" t="s">
        <v>147</v>
      </c>
      <c r="C11" s="28">
        <f>USITC!G8</f>
        <v>171779</v>
      </c>
      <c r="D11" s="28">
        <f>USITC!F8</f>
        <v>789251</v>
      </c>
      <c r="E11" s="30">
        <f t="shared" si="0"/>
        <v>21.764812461434953</v>
      </c>
      <c r="F11" s="62"/>
      <c r="G11" s="30"/>
      <c r="H11" s="30"/>
      <c r="I11" s="30"/>
      <c r="J11" s="30"/>
    </row>
    <row r="12" spans="1:44" x14ac:dyDescent="0.35">
      <c r="B12" s="32" t="s">
        <v>148</v>
      </c>
      <c r="C12" s="28">
        <f>USITC!G9</f>
        <v>144259</v>
      </c>
      <c r="D12" s="28">
        <f>USITC!F9</f>
        <v>587154</v>
      </c>
      <c r="E12" s="30">
        <f t="shared" si="0"/>
        <v>24.569193090739397</v>
      </c>
      <c r="F12" s="62"/>
      <c r="G12" s="30"/>
      <c r="H12" s="30"/>
      <c r="I12" s="30"/>
      <c r="J12" s="30"/>
    </row>
    <row r="13" spans="1:44" x14ac:dyDescent="0.35">
      <c r="B13" t="s">
        <v>149</v>
      </c>
      <c r="C13" s="28">
        <f>USITC!G10</f>
        <v>200873</v>
      </c>
      <c r="D13" s="28">
        <f>USITC!F10</f>
        <v>685442</v>
      </c>
      <c r="E13" s="30">
        <f t="shared" si="0"/>
        <v>29.305615938328845</v>
      </c>
      <c r="F13" s="62"/>
      <c r="G13" s="30"/>
      <c r="H13" s="30"/>
      <c r="I13" s="30"/>
      <c r="J13" s="30"/>
    </row>
    <row r="14" spans="1:44" x14ac:dyDescent="0.35">
      <c r="A14" s="32">
        <v>366</v>
      </c>
      <c r="B14" s="32" t="s">
        <v>150</v>
      </c>
      <c r="C14" s="28">
        <f>USITC!G11</f>
        <v>228365</v>
      </c>
      <c r="D14" s="28">
        <f>USITC!F11</f>
        <v>830519</v>
      </c>
      <c r="E14" s="30">
        <f t="shared" si="0"/>
        <v>27.496661725980982</v>
      </c>
      <c r="F14" s="62"/>
      <c r="G14" s="30"/>
      <c r="H14" s="30"/>
      <c r="I14" s="30"/>
      <c r="J14" s="30"/>
    </row>
    <row r="15" spans="1:44" x14ac:dyDescent="0.35">
      <c r="A15" s="32">
        <v>731</v>
      </c>
      <c r="B15" t="s">
        <v>151</v>
      </c>
      <c r="C15" s="28">
        <f>USITC!G12</f>
        <v>232641</v>
      </c>
      <c r="D15" s="28">
        <f>USITC!F12</f>
        <v>807763</v>
      </c>
      <c r="E15" s="30">
        <f t="shared" si="0"/>
        <v>28.800650685906632</v>
      </c>
      <c r="F15" s="62"/>
      <c r="G15" s="30"/>
      <c r="H15" s="30"/>
      <c r="I15" s="30"/>
      <c r="J15" s="30"/>
    </row>
    <row r="16" spans="1:44" x14ac:dyDescent="0.35">
      <c r="A16" s="32">
        <v>1096</v>
      </c>
      <c r="B16" s="32" t="s">
        <v>152</v>
      </c>
      <c r="C16" s="28">
        <f>USITC!G13</f>
        <v>250550</v>
      </c>
      <c r="D16" s="28">
        <f>USITC!F13</f>
        <v>899794</v>
      </c>
      <c r="E16" s="30">
        <f t="shared" si="0"/>
        <v>27.845262360051297</v>
      </c>
      <c r="F16" s="62"/>
      <c r="G16" s="30"/>
      <c r="H16" s="30"/>
      <c r="I16" s="30"/>
      <c r="J16" s="30"/>
    </row>
    <row r="17" spans="1:10" x14ac:dyDescent="0.35">
      <c r="A17" s="32">
        <v>1461</v>
      </c>
      <c r="B17" t="s">
        <v>153</v>
      </c>
      <c r="C17" s="28">
        <f>USITC!G14</f>
        <v>279780</v>
      </c>
      <c r="D17" s="28">
        <f>USITC!F14</f>
        <v>1007960</v>
      </c>
      <c r="E17" s="30">
        <f t="shared" si="0"/>
        <v>27.757053851343304</v>
      </c>
      <c r="F17" s="62"/>
      <c r="G17" s="30"/>
      <c r="H17" s="30"/>
      <c r="I17" s="30"/>
      <c r="J17" s="30"/>
    </row>
    <row r="18" spans="1:10" x14ac:dyDescent="0.35">
      <c r="A18" s="32">
        <v>1827</v>
      </c>
      <c r="B18" s="32" t="s">
        <v>154</v>
      </c>
      <c r="C18" s="28">
        <f>USITC!G15</f>
        <v>257331</v>
      </c>
      <c r="D18" s="28">
        <f>USITC!F15</f>
        <v>981822</v>
      </c>
      <c r="E18" s="30">
        <f t="shared" si="0"/>
        <v>26.209536962911812</v>
      </c>
      <c r="F18" s="62"/>
      <c r="G18" s="30"/>
      <c r="H18" s="30"/>
      <c r="I18" s="30"/>
      <c r="J18" s="30"/>
    </row>
    <row r="19" spans="1:10" x14ac:dyDescent="0.35">
      <c r="A19" s="32">
        <v>2192</v>
      </c>
      <c r="B19" t="s">
        <v>155</v>
      </c>
      <c r="C19" s="28">
        <f>USITC!G16</f>
        <v>257898</v>
      </c>
      <c r="D19" s="28">
        <f>USITC!F16</f>
        <v>1087118</v>
      </c>
      <c r="E19" s="30">
        <f t="shared" si="0"/>
        <v>23.72309169749742</v>
      </c>
      <c r="F19" s="62"/>
      <c r="G19" s="30"/>
      <c r="H19" s="30"/>
      <c r="I19" s="30"/>
      <c r="J19" s="30"/>
    </row>
    <row r="20" spans="1:10" x14ac:dyDescent="0.35">
      <c r="A20" s="32">
        <v>2557</v>
      </c>
      <c r="B20" s="32" t="s">
        <v>156</v>
      </c>
      <c r="C20" s="28">
        <f>USITC!G17</f>
        <v>293558</v>
      </c>
      <c r="D20" s="28">
        <f>USITC!F17</f>
        <v>1213418</v>
      </c>
      <c r="E20" s="30">
        <f t="shared" si="0"/>
        <v>24.192652490732787</v>
      </c>
      <c r="F20" s="62"/>
      <c r="G20" s="30"/>
      <c r="H20" s="30"/>
      <c r="I20" s="30"/>
      <c r="J20" s="30"/>
    </row>
    <row r="21" spans="1:10" x14ac:dyDescent="0.35">
      <c r="A21" s="32">
        <v>2922</v>
      </c>
      <c r="B21" t="s">
        <v>157</v>
      </c>
      <c r="C21" s="28">
        <f>USITC!G18</f>
        <v>329122</v>
      </c>
      <c r="D21" s="28">
        <f>USITC!F18</f>
        <v>1415402</v>
      </c>
      <c r="E21" s="30">
        <f t="shared" si="0"/>
        <v>23.252899176347071</v>
      </c>
      <c r="F21" s="62"/>
      <c r="G21" s="30"/>
      <c r="H21" s="30"/>
      <c r="I21" s="30"/>
      <c r="J21" s="30"/>
    </row>
    <row r="22" spans="1:10" x14ac:dyDescent="0.35">
      <c r="A22" s="32">
        <v>3288</v>
      </c>
      <c r="B22" s="32" t="s">
        <v>158</v>
      </c>
      <c r="C22" s="28">
        <f>USITC!G19</f>
        <v>282273</v>
      </c>
      <c r="D22" s="28">
        <f>USITC!F19</f>
        <v>1183121</v>
      </c>
      <c r="E22" s="30">
        <f t="shared" si="0"/>
        <v>23.858337397442867</v>
      </c>
      <c r="F22" s="62"/>
      <c r="G22" s="30"/>
      <c r="H22" s="30"/>
      <c r="I22" s="30"/>
      <c r="J22" s="30"/>
    </row>
    <row r="23" spans="1:10" x14ac:dyDescent="0.35">
      <c r="A23" s="32">
        <v>3653</v>
      </c>
      <c r="B23" t="s">
        <v>159</v>
      </c>
      <c r="C23" s="28">
        <f>USITC!G20</f>
        <v>294377</v>
      </c>
      <c r="D23" s="28">
        <f>USITC!F20</f>
        <v>1281642</v>
      </c>
      <c r="E23" s="30">
        <f t="shared" si="0"/>
        <v>22.968738540091536</v>
      </c>
      <c r="F23" s="62"/>
      <c r="G23" s="30"/>
      <c r="H23" s="30"/>
      <c r="I23" s="30"/>
      <c r="J23" s="30"/>
    </row>
    <row r="24" spans="1:10" x14ac:dyDescent="0.35">
      <c r="A24" s="32">
        <v>4018</v>
      </c>
      <c r="B24" s="32" t="s">
        <v>160</v>
      </c>
      <c r="C24" s="28">
        <f>USITC!G21</f>
        <v>326562</v>
      </c>
      <c r="D24" s="28">
        <f>USITC!F21</f>
        <v>1547109</v>
      </c>
      <c r="E24" s="30">
        <f t="shared" si="0"/>
        <v>21.107885740435872</v>
      </c>
      <c r="F24" s="62"/>
      <c r="G24" s="30"/>
      <c r="H24" s="30"/>
      <c r="I24" s="30"/>
      <c r="J24" s="30"/>
    </row>
    <row r="25" spans="1:10" x14ac:dyDescent="0.35">
      <c r="A25" s="32">
        <v>4383</v>
      </c>
      <c r="B25" t="s">
        <v>161</v>
      </c>
      <c r="C25" s="28">
        <f>USITC!G22</f>
        <v>309966</v>
      </c>
      <c r="D25" s="28">
        <f>USITC!F22</f>
        <v>1527945</v>
      </c>
      <c r="E25" s="30">
        <f t="shared" si="0"/>
        <v>20.286463190756212</v>
      </c>
      <c r="F25" s="62"/>
      <c r="G25" s="30"/>
      <c r="H25" s="30"/>
      <c r="I25" s="30"/>
      <c r="J25" s="30"/>
    </row>
    <row r="26" spans="1:10" x14ac:dyDescent="0.35">
      <c r="A26" s="32">
        <v>4749</v>
      </c>
      <c r="B26" s="32" t="s">
        <v>162</v>
      </c>
      <c r="C26" s="28">
        <f>USITC!G23</f>
        <v>304899</v>
      </c>
      <c r="D26" s="28">
        <f>USITC!F23</f>
        <v>1640723</v>
      </c>
      <c r="E26" s="30">
        <f t="shared" si="0"/>
        <v>18.583209962924883</v>
      </c>
      <c r="F26" s="62"/>
      <c r="G26" s="30"/>
      <c r="H26" s="30"/>
      <c r="I26" s="30"/>
      <c r="J26" s="30"/>
    </row>
    <row r="27" spans="1:10" x14ac:dyDescent="0.35">
      <c r="A27" s="32">
        <v>5114</v>
      </c>
      <c r="B27" t="s">
        <v>163</v>
      </c>
      <c r="C27" s="28">
        <f>USITC!G24</f>
        <v>312510</v>
      </c>
      <c r="D27" s="28">
        <f>USITC!F24</f>
        <v>1766689</v>
      </c>
      <c r="E27" s="30">
        <f t="shared" si="0"/>
        <v>17.689021667084585</v>
      </c>
      <c r="F27" s="62"/>
      <c r="G27" s="30"/>
      <c r="H27" s="30"/>
      <c r="I27" s="30"/>
      <c r="J27" s="30"/>
    </row>
    <row r="28" spans="1:10" x14ac:dyDescent="0.35">
      <c r="A28" s="32">
        <v>5479</v>
      </c>
      <c r="B28" s="32" t="s">
        <v>164</v>
      </c>
      <c r="C28" s="28">
        <f>USITC!G25</f>
        <v>283719</v>
      </c>
      <c r="D28" s="28">
        <f>USITC!F25</f>
        <v>1906401</v>
      </c>
      <c r="E28" s="30">
        <f t="shared" si="0"/>
        <v>14.882440787641215</v>
      </c>
      <c r="F28" s="62"/>
      <c r="G28" s="30"/>
      <c r="H28" s="30"/>
      <c r="I28" s="30"/>
      <c r="J28" s="30"/>
    </row>
    <row r="29" spans="1:10" x14ac:dyDescent="0.35">
      <c r="A29" s="32">
        <v>5844</v>
      </c>
      <c r="B29" t="s">
        <v>165</v>
      </c>
      <c r="C29" s="28">
        <f>USITC!G26</f>
        <v>205747</v>
      </c>
      <c r="D29" s="28">
        <f>USITC!F26</f>
        <v>1648386</v>
      </c>
      <c r="E29" s="30">
        <f t="shared" si="0"/>
        <v>12.481724547527097</v>
      </c>
      <c r="F29" s="62"/>
      <c r="G29" s="30"/>
      <c r="H29" s="30"/>
      <c r="I29" s="30"/>
      <c r="J29" s="30"/>
    </row>
    <row r="30" spans="1:10" x14ac:dyDescent="0.35">
      <c r="A30" s="32">
        <v>6210</v>
      </c>
      <c r="B30" s="32" t="s">
        <v>166</v>
      </c>
      <c r="C30" s="28">
        <f>USITC!G27</f>
        <v>209726</v>
      </c>
      <c r="D30" s="28">
        <f>USITC!F27</f>
        <v>2179034</v>
      </c>
      <c r="E30" s="30">
        <f t="shared" si="0"/>
        <v>9.624723616061063</v>
      </c>
      <c r="F30" s="62"/>
      <c r="G30" s="30"/>
      <c r="H30" s="30"/>
      <c r="I30" s="30"/>
      <c r="J30" s="30"/>
    </row>
    <row r="31" spans="1:10" x14ac:dyDescent="0.35">
      <c r="A31" s="32">
        <v>6575</v>
      </c>
      <c r="B31" t="s">
        <v>167</v>
      </c>
      <c r="C31" s="28">
        <f>USITC!G28</f>
        <v>221659</v>
      </c>
      <c r="D31" s="28">
        <f>USITC!F28</f>
        <v>2667220</v>
      </c>
      <c r="E31" s="30">
        <f t="shared" si="0"/>
        <v>8.3104880737247022</v>
      </c>
      <c r="F31" s="62"/>
      <c r="G31" s="30"/>
      <c r="H31" s="30"/>
      <c r="I31" s="30"/>
      <c r="J31" s="30"/>
    </row>
    <row r="32" spans="1:10" x14ac:dyDescent="0.35">
      <c r="A32" s="32">
        <v>6940</v>
      </c>
      <c r="B32" s="32" t="s">
        <v>168</v>
      </c>
      <c r="C32" s="28">
        <f>USITC!G29</f>
        <v>254444</v>
      </c>
      <c r="D32" s="28">
        <f>USITC!F29</f>
        <v>4317855</v>
      </c>
      <c r="E32" s="30">
        <f t="shared" si="0"/>
        <v>5.8928333628618841</v>
      </c>
      <c r="F32" s="62"/>
      <c r="G32" s="30"/>
      <c r="H32" s="30"/>
      <c r="I32" s="30"/>
      <c r="J32" s="30"/>
    </row>
    <row r="33" spans="1:36" x14ac:dyDescent="0.35">
      <c r="A33" s="32">
        <v>7305</v>
      </c>
      <c r="B33" t="s">
        <v>169</v>
      </c>
      <c r="C33" s="28">
        <f>USITC!G30</f>
        <v>237457</v>
      </c>
      <c r="D33" s="28">
        <f>USITC!F30</f>
        <v>3827683</v>
      </c>
      <c r="E33" s="30">
        <f t="shared" si="0"/>
        <v>6.2036746512185044</v>
      </c>
      <c r="F33" s="62"/>
      <c r="G33" s="30"/>
      <c r="H33" s="30"/>
      <c r="I33" s="30"/>
      <c r="J33" s="30"/>
    </row>
    <row r="34" spans="1:36" x14ac:dyDescent="0.35">
      <c r="A34" s="32">
        <v>7671</v>
      </c>
      <c r="B34" s="32" t="s">
        <v>170</v>
      </c>
      <c r="C34" s="28">
        <f>USITC!G31</f>
        <v>325646</v>
      </c>
      <c r="D34" s="28">
        <f>USITC!F31</f>
        <v>5101823</v>
      </c>
      <c r="E34" s="30">
        <f t="shared" si="0"/>
        <v>6.3829341002226068</v>
      </c>
      <c r="F34" s="62"/>
      <c r="G34" s="30"/>
      <c r="H34" s="30"/>
      <c r="I34" s="30"/>
      <c r="J34" s="30"/>
    </row>
    <row r="35" spans="1:36" x14ac:dyDescent="0.35">
      <c r="A35" s="32">
        <v>8036</v>
      </c>
      <c r="B35" t="s">
        <v>171</v>
      </c>
      <c r="C35" s="28">
        <f>USITC!G32</f>
        <v>292397</v>
      </c>
      <c r="D35" s="28">
        <f>USITC!F32</f>
        <v>2556869</v>
      </c>
      <c r="E35" s="30">
        <f t="shared" si="0"/>
        <v>11.435744263785121</v>
      </c>
      <c r="F35" s="62"/>
      <c r="G35" s="30"/>
      <c r="H35" s="30"/>
      <c r="I35" s="30"/>
      <c r="J35" s="30"/>
    </row>
    <row r="36" spans="1:36" x14ac:dyDescent="0.35">
      <c r="A36" s="32">
        <v>8401</v>
      </c>
      <c r="B36" s="32" t="s">
        <v>172</v>
      </c>
      <c r="C36" s="28">
        <f>USITC!G33</f>
        <v>451356</v>
      </c>
      <c r="D36" s="28">
        <f>USITC!F33</f>
        <v>3073773</v>
      </c>
      <c r="E36" s="30">
        <f t="shared" si="0"/>
        <v>14.684103217771774</v>
      </c>
      <c r="F36" s="62"/>
      <c r="G36" s="30"/>
      <c r="H36" s="30"/>
      <c r="I36" s="30"/>
      <c r="J36" s="30"/>
      <c r="AJ36" t="s">
        <v>735</v>
      </c>
    </row>
    <row r="37" spans="1:36" x14ac:dyDescent="0.35">
      <c r="A37" s="32">
        <v>8766</v>
      </c>
      <c r="B37" t="s">
        <v>173</v>
      </c>
      <c r="C37" s="28">
        <f>USITC!G34</f>
        <v>566664</v>
      </c>
      <c r="D37" s="28">
        <f>USITC!F34</f>
        <v>3731769</v>
      </c>
      <c r="E37" s="30">
        <f t="shared" si="0"/>
        <v>15.184862728641562</v>
      </c>
      <c r="F37" s="62"/>
      <c r="G37" s="30"/>
      <c r="H37" s="30"/>
      <c r="I37" s="30"/>
      <c r="J37" s="30"/>
    </row>
    <row r="38" spans="1:36" x14ac:dyDescent="0.35">
      <c r="A38" s="32">
        <v>9132</v>
      </c>
      <c r="B38" s="32" t="s">
        <v>174</v>
      </c>
      <c r="C38" s="28">
        <f>USITC!G35</f>
        <v>532286</v>
      </c>
      <c r="D38" s="28">
        <f>USITC!F35</f>
        <v>3575111</v>
      </c>
      <c r="E38" s="30">
        <f t="shared" si="0"/>
        <v>14.8886566039488</v>
      </c>
      <c r="F38" s="62"/>
      <c r="G38" s="30"/>
      <c r="H38" s="30"/>
      <c r="I38" s="30"/>
      <c r="J38" s="30"/>
    </row>
    <row r="39" spans="1:36" x14ac:dyDescent="0.35">
      <c r="A39" s="32">
        <v>9497</v>
      </c>
      <c r="B39" t="s">
        <v>175</v>
      </c>
      <c r="C39" s="28">
        <f>USITC!G36</f>
        <v>551814</v>
      </c>
      <c r="D39" s="28">
        <f>USITC!F36</f>
        <v>4176218</v>
      </c>
      <c r="E39" s="30">
        <f t="shared" si="0"/>
        <v>13.213247009614919</v>
      </c>
      <c r="F39" s="62"/>
      <c r="G39" s="30"/>
      <c r="H39" s="30"/>
      <c r="I39" s="30"/>
      <c r="J39" s="30"/>
    </row>
    <row r="40" spans="1:36" x14ac:dyDescent="0.35">
      <c r="A40" s="32">
        <v>9862</v>
      </c>
      <c r="B40" s="32" t="s">
        <v>176</v>
      </c>
      <c r="C40" s="28">
        <f>USITC!G37</f>
        <v>590045</v>
      </c>
      <c r="D40" s="28">
        <f>USITC!F37</f>
        <v>4408076</v>
      </c>
      <c r="E40" s="30">
        <f t="shared" si="0"/>
        <v>13.385545076809022</v>
      </c>
      <c r="F40" s="62"/>
      <c r="G40" s="30"/>
      <c r="H40" s="30"/>
      <c r="I40" s="30"/>
      <c r="J40" s="30"/>
    </row>
    <row r="41" spans="1:36" x14ac:dyDescent="0.35">
      <c r="A41" s="32">
        <v>10227</v>
      </c>
      <c r="B41" t="s">
        <v>177</v>
      </c>
      <c r="C41" s="28">
        <f>USITC!G38</f>
        <v>574839</v>
      </c>
      <c r="D41" s="28">
        <f>USITC!F38</f>
        <v>4163090</v>
      </c>
      <c r="E41" s="30">
        <f t="shared" si="0"/>
        <v>13.807988777566663</v>
      </c>
      <c r="F41" s="62"/>
      <c r="G41" s="30"/>
      <c r="H41" s="30"/>
      <c r="I41" s="30"/>
      <c r="J41" s="30"/>
    </row>
    <row r="42" spans="1:36" x14ac:dyDescent="0.35">
      <c r="A42" s="32">
        <v>10593</v>
      </c>
      <c r="B42" s="32" t="s">
        <v>178</v>
      </c>
      <c r="C42" s="28">
        <f>USITC!G39</f>
        <v>542270</v>
      </c>
      <c r="D42" s="28">
        <f>USITC!F39</f>
        <v>4077937</v>
      </c>
      <c r="E42" s="30">
        <f t="shared" si="0"/>
        <v>13.29765516240197</v>
      </c>
      <c r="F42" s="62"/>
      <c r="G42" s="30"/>
      <c r="H42" s="30"/>
      <c r="I42" s="30"/>
      <c r="J42" s="30"/>
    </row>
    <row r="43" spans="1:36" x14ac:dyDescent="0.35">
      <c r="A43" s="32">
        <v>10958</v>
      </c>
      <c r="B43" t="s">
        <v>179</v>
      </c>
      <c r="C43" s="28">
        <f>USITC!G40</f>
        <v>584837</v>
      </c>
      <c r="D43" s="28">
        <f>USITC!F40</f>
        <v>4338572</v>
      </c>
      <c r="E43" s="30">
        <f t="shared" si="0"/>
        <v>13.479942248278926</v>
      </c>
      <c r="F43" s="62"/>
      <c r="G43" s="30"/>
      <c r="H43" s="30"/>
      <c r="I43" s="30"/>
      <c r="J43" s="30"/>
    </row>
    <row r="44" spans="1:36" x14ac:dyDescent="0.35">
      <c r="A44" s="32">
        <v>11323</v>
      </c>
      <c r="B44" s="32" t="s">
        <v>180</v>
      </c>
      <c r="C44" s="28">
        <f>USITC!G41</f>
        <v>461885</v>
      </c>
      <c r="D44" s="28">
        <f>USITC!F41</f>
        <v>3114077</v>
      </c>
      <c r="E44" s="30">
        <f t="shared" si="0"/>
        <v>14.832163751891814</v>
      </c>
      <c r="F44" s="62"/>
      <c r="G44" s="30"/>
      <c r="H44" s="30"/>
      <c r="I44" s="30"/>
      <c r="J44" s="30"/>
    </row>
    <row r="45" spans="1:36" x14ac:dyDescent="0.35">
      <c r="A45" s="32">
        <v>11688</v>
      </c>
      <c r="B45" t="s">
        <v>181</v>
      </c>
      <c r="C45" s="28">
        <f>USITC!G42</f>
        <v>370771</v>
      </c>
      <c r="D45" s="28">
        <f>USITC!F42</f>
        <v>2088455</v>
      </c>
      <c r="E45" s="30">
        <f t="shared" si="0"/>
        <v>17.753363132076107</v>
      </c>
      <c r="F45" s="62"/>
      <c r="G45" s="30"/>
      <c r="H45" s="30"/>
      <c r="I45" s="30"/>
      <c r="J45" s="30"/>
    </row>
    <row r="46" spans="1:36" x14ac:dyDescent="0.35">
      <c r="A46" s="32">
        <v>12054</v>
      </c>
      <c r="B46" s="32" t="s">
        <v>182</v>
      </c>
      <c r="C46" s="28">
        <f>USITC!G43</f>
        <v>259600</v>
      </c>
      <c r="D46" s="28">
        <f>USITC!F43</f>
        <v>1325093</v>
      </c>
      <c r="E46" s="30">
        <f t="shared" si="0"/>
        <v>19.59107775831583</v>
      </c>
      <c r="F46" s="62"/>
      <c r="G46" s="30"/>
      <c r="H46" s="30"/>
      <c r="I46" s="30"/>
      <c r="J46" s="30"/>
    </row>
    <row r="47" spans="1:36" x14ac:dyDescent="0.35">
      <c r="A47" s="32">
        <v>12419</v>
      </c>
      <c r="B47" t="s">
        <v>183</v>
      </c>
      <c r="C47" s="28">
        <f>USITC!G44</f>
        <v>283681</v>
      </c>
      <c r="D47" s="28">
        <f>USITC!F44</f>
        <v>1433013</v>
      </c>
      <c r="E47" s="30">
        <f t="shared" si="0"/>
        <v>19.796121877470757</v>
      </c>
      <c r="F47" s="62"/>
      <c r="G47" s="30"/>
      <c r="H47" s="30"/>
      <c r="I47" s="30"/>
      <c r="J47" s="30"/>
    </row>
    <row r="48" spans="1:36" x14ac:dyDescent="0.35">
      <c r="A48" s="32">
        <v>12784</v>
      </c>
      <c r="B48" s="32" t="s">
        <v>184</v>
      </c>
      <c r="C48" s="28">
        <f>USITC!G45</f>
        <v>301168</v>
      </c>
      <c r="D48" s="28">
        <f>USITC!F45</f>
        <v>1636003</v>
      </c>
      <c r="E48" s="30">
        <f t="shared" si="0"/>
        <v>18.40876819908032</v>
      </c>
      <c r="F48" s="62"/>
      <c r="G48" s="30"/>
      <c r="H48" s="30"/>
      <c r="I48" s="30"/>
      <c r="J48" s="30"/>
    </row>
    <row r="49" spans="1:44" x14ac:dyDescent="0.35">
      <c r="A49" s="32">
        <v>13149</v>
      </c>
      <c r="B49" t="s">
        <v>185</v>
      </c>
      <c r="C49" s="28">
        <f>USITC!G46</f>
        <v>357241</v>
      </c>
      <c r="D49" s="28">
        <f>USITC!F46</f>
        <v>2038905</v>
      </c>
      <c r="E49" s="30">
        <f t="shared" si="0"/>
        <v>17.52121849718354</v>
      </c>
      <c r="F49" s="62"/>
      <c r="G49" s="30"/>
      <c r="H49" s="30"/>
      <c r="I49" s="30"/>
      <c r="J49" s="30"/>
    </row>
    <row r="50" spans="1:44" x14ac:dyDescent="0.35">
      <c r="A50" s="32">
        <v>13515</v>
      </c>
      <c r="B50" s="32" t="s">
        <v>186</v>
      </c>
      <c r="C50" s="28">
        <f>USITC!G47</f>
        <v>408127</v>
      </c>
      <c r="D50" s="28">
        <f>USITC!F47</f>
        <v>2423977</v>
      </c>
      <c r="E50" s="30">
        <f t="shared" si="0"/>
        <v>16.837082200037376</v>
      </c>
      <c r="F50" s="62"/>
      <c r="G50" s="30"/>
      <c r="H50" s="30"/>
      <c r="I50" s="30"/>
      <c r="J50" s="30"/>
    </row>
    <row r="51" spans="1:44" x14ac:dyDescent="0.35">
      <c r="A51" s="32">
        <v>13880</v>
      </c>
      <c r="B51" t="s">
        <v>187</v>
      </c>
      <c r="C51" s="28">
        <f>USITC!G48</f>
        <v>470509</v>
      </c>
      <c r="D51" s="28">
        <f>USITC!F48</f>
        <v>3009852</v>
      </c>
      <c r="E51" s="30">
        <f t="shared" si="0"/>
        <v>15.632296870410903</v>
      </c>
      <c r="F51" s="62"/>
      <c r="G51" s="30"/>
      <c r="H51" s="30"/>
      <c r="I51" s="30"/>
      <c r="J51" s="30"/>
    </row>
    <row r="52" spans="1:44" x14ac:dyDescent="0.35">
      <c r="A52" s="32">
        <v>14245</v>
      </c>
      <c r="B52" s="32" t="s">
        <v>188</v>
      </c>
      <c r="C52" s="28">
        <f>USITC!G49</f>
        <v>301375</v>
      </c>
      <c r="D52" s="28">
        <f>USITC!F49</f>
        <v>1949624</v>
      </c>
      <c r="E52" s="30">
        <f t="shared" si="0"/>
        <v>15.45810884560305</v>
      </c>
      <c r="F52" s="62"/>
      <c r="G52" s="30"/>
      <c r="H52" s="30"/>
      <c r="I52" s="30"/>
      <c r="J52" s="30"/>
    </row>
    <row r="53" spans="1:44" x14ac:dyDescent="0.35">
      <c r="A53" s="32">
        <v>14610</v>
      </c>
      <c r="B53" t="s">
        <v>189</v>
      </c>
      <c r="C53" s="28">
        <f>USITC!G50</f>
        <v>328034</v>
      </c>
      <c r="D53" s="28">
        <f>USITC!F50</f>
        <v>2276099</v>
      </c>
      <c r="E53" s="30">
        <f t="shared" si="0"/>
        <v>14.412114763022171</v>
      </c>
      <c r="F53" s="62"/>
      <c r="G53" s="30"/>
      <c r="H53" s="30"/>
      <c r="I53" s="30"/>
      <c r="J53" s="30"/>
    </row>
    <row r="54" spans="1:44" x14ac:dyDescent="0.35">
      <c r="A54" s="32">
        <v>14976</v>
      </c>
      <c r="B54" s="32" t="s">
        <v>190</v>
      </c>
      <c r="C54" s="28">
        <f>USITC!G51</f>
        <v>317711</v>
      </c>
      <c r="D54" s="28">
        <f>USITC!F51</f>
        <v>2540656</v>
      </c>
      <c r="E54" s="30">
        <f t="shared" si="0"/>
        <v>12.505077428821531</v>
      </c>
      <c r="F54" s="62"/>
      <c r="G54" s="30"/>
      <c r="H54" s="30"/>
      <c r="I54" s="30"/>
      <c r="J54" s="30"/>
    </row>
    <row r="55" spans="1:44" x14ac:dyDescent="0.35">
      <c r="A55" s="32">
        <v>15341</v>
      </c>
      <c r="B55" t="s">
        <v>191</v>
      </c>
      <c r="C55" s="28">
        <f>USITC!G52</f>
        <v>437751</v>
      </c>
      <c r="D55" s="28">
        <f>USITC!F52</f>
        <v>3221954</v>
      </c>
      <c r="E55" s="30">
        <f t="shared" si="0"/>
        <v>13.586506821636807</v>
      </c>
      <c r="F55" s="62"/>
      <c r="G55" s="30"/>
      <c r="H55" s="30"/>
      <c r="I55" s="30"/>
      <c r="J55" s="30"/>
    </row>
    <row r="56" spans="1:44" x14ac:dyDescent="0.35">
      <c r="A56" s="32">
        <v>15706</v>
      </c>
      <c r="B56" s="32" t="s">
        <v>192</v>
      </c>
      <c r="C56" s="28">
        <f>USITC!G53</f>
        <v>320117</v>
      </c>
      <c r="D56" s="28">
        <f>USITC!F53</f>
        <v>2769285</v>
      </c>
      <c r="E56" s="30">
        <f t="shared" si="0"/>
        <v>11.559554180952846</v>
      </c>
      <c r="F56" s="62"/>
      <c r="G56" s="30"/>
      <c r="H56" s="30"/>
      <c r="I56" s="30"/>
      <c r="J56" s="30"/>
    </row>
    <row r="57" spans="1:44" x14ac:dyDescent="0.35">
      <c r="A57" s="32">
        <v>16071</v>
      </c>
      <c r="B57" t="s">
        <v>193</v>
      </c>
      <c r="C57" s="28">
        <f>USITC!G54</f>
        <v>392294</v>
      </c>
      <c r="D57" s="28">
        <f>USITC!F54</f>
        <v>3389951</v>
      </c>
      <c r="E57" s="30">
        <f t="shared" si="0"/>
        <v>11.572261663959155</v>
      </c>
      <c r="F57" s="62"/>
      <c r="G57" s="30"/>
      <c r="H57" s="30"/>
      <c r="I57" s="30"/>
      <c r="J57" s="30"/>
    </row>
    <row r="58" spans="1:44" x14ac:dyDescent="0.35">
      <c r="A58" s="32">
        <v>16437</v>
      </c>
      <c r="B58" s="32" t="s">
        <v>194</v>
      </c>
      <c r="C58" s="28">
        <f>USITC!G55</f>
        <v>382109</v>
      </c>
      <c r="D58" s="28">
        <f>USITC!F55</f>
        <v>3877895</v>
      </c>
      <c r="E58" s="30">
        <f t="shared" si="0"/>
        <v>9.8535158894193877</v>
      </c>
      <c r="F58" s="62"/>
      <c r="G58" s="30"/>
      <c r="H58" s="30"/>
      <c r="I58" s="30"/>
      <c r="J58" s="30"/>
    </row>
    <row r="59" spans="1:44" x14ac:dyDescent="0.35">
      <c r="A59" s="32">
        <v>16802</v>
      </c>
      <c r="B59" t="s">
        <v>195</v>
      </c>
      <c r="C59" s="28">
        <f>USITC!G56</f>
        <v>391476</v>
      </c>
      <c r="D59" s="28">
        <f>USITC!F56</f>
        <v>4098101</v>
      </c>
      <c r="E59" s="30">
        <f t="shared" si="0"/>
        <v>9.5526196157683767</v>
      </c>
      <c r="F59" s="62"/>
      <c r="G59" s="30"/>
      <c r="H59" s="30"/>
      <c r="I59" s="30"/>
      <c r="J59" s="30"/>
    </row>
    <row r="60" spans="1:44" x14ac:dyDescent="0.35">
      <c r="A60" s="32">
        <v>17167</v>
      </c>
      <c r="B60" s="32" t="s">
        <v>196</v>
      </c>
      <c r="C60" s="28">
        <f>USITC!G57</f>
        <v>498001</v>
      </c>
      <c r="D60" s="28">
        <f>USITC!F57</f>
        <v>4824901</v>
      </c>
      <c r="E60" s="30">
        <f t="shared" si="0"/>
        <v>10.321476026140225</v>
      </c>
      <c r="F60" s="62"/>
      <c r="G60" s="30"/>
      <c r="H60" s="30"/>
      <c r="I60" s="30"/>
      <c r="J60" s="30"/>
    </row>
    <row r="61" spans="1:44" x14ac:dyDescent="0.35">
      <c r="A61" s="32">
        <v>17532</v>
      </c>
      <c r="B61" t="s">
        <v>197</v>
      </c>
      <c r="C61" s="28">
        <f>USITC!G58</f>
        <v>445355</v>
      </c>
      <c r="D61" s="28">
        <f>USITC!F58</f>
        <v>5666321</v>
      </c>
      <c r="E61" s="30">
        <f t="shared" si="0"/>
        <v>7.8596853231576542</v>
      </c>
      <c r="F61" s="62"/>
      <c r="G61" s="30"/>
      <c r="H61" s="30"/>
      <c r="I61" s="30"/>
      <c r="J61" s="30"/>
    </row>
    <row r="62" spans="1:44" x14ac:dyDescent="0.35">
      <c r="A62" s="32">
        <v>17898</v>
      </c>
      <c r="B62" s="32" t="s">
        <v>198</v>
      </c>
      <c r="C62" s="28">
        <f>USITC!G59</f>
        <v>417401</v>
      </c>
      <c r="D62" s="28">
        <f>USITC!F59</f>
        <v>7092032</v>
      </c>
      <c r="E62" s="30">
        <f t="shared" si="0"/>
        <v>5.8854923384440454</v>
      </c>
      <c r="F62" s="62"/>
      <c r="G62" s="30"/>
      <c r="H62" s="30"/>
      <c r="I62" s="30"/>
      <c r="J62" s="30"/>
    </row>
    <row r="63" spans="1:44" x14ac:dyDescent="0.35">
      <c r="A63" s="32">
        <v>18263</v>
      </c>
      <c r="B63" t="s">
        <v>199</v>
      </c>
      <c r="C63" s="28">
        <f>USITC!G60</f>
        <v>374291</v>
      </c>
      <c r="D63" s="28">
        <f>USITC!F60</f>
        <v>6591640</v>
      </c>
      <c r="E63" s="30">
        <f t="shared" si="0"/>
        <v>5.6782682306679373</v>
      </c>
      <c r="F63" s="62"/>
      <c r="G63" s="30"/>
      <c r="H63" s="30"/>
      <c r="I63" s="30"/>
      <c r="J63" s="30"/>
    </row>
    <row r="64" spans="1:44" x14ac:dyDescent="0.35">
      <c r="A64" s="32">
        <v>18628</v>
      </c>
      <c r="B64" s="32" t="s">
        <v>200</v>
      </c>
      <c r="C64" s="28">
        <f>USITC!G61</f>
        <v>529621</v>
      </c>
      <c r="D64" s="28">
        <f>USITC!F61</f>
        <v>8743082</v>
      </c>
      <c r="E64" s="30">
        <f t="shared" si="0"/>
        <v>6.057600740791405</v>
      </c>
      <c r="F64" s="62"/>
      <c r="G64" s="30"/>
      <c r="H64" s="30"/>
      <c r="I64" s="30"/>
      <c r="J64" s="30"/>
      <c r="AJ64" t="s">
        <v>759</v>
      </c>
      <c r="AR64" t="s">
        <v>760</v>
      </c>
    </row>
    <row r="65" spans="1:10" x14ac:dyDescent="0.35">
      <c r="A65" s="32">
        <v>18993</v>
      </c>
      <c r="B65" t="s">
        <v>201</v>
      </c>
      <c r="C65" s="28">
        <f>USITC!G62</f>
        <v>603468</v>
      </c>
      <c r="D65" s="28">
        <f>USITC!F62</f>
        <v>10817342</v>
      </c>
      <c r="E65" s="30">
        <f t="shared" si="0"/>
        <v>5.5787087068154078</v>
      </c>
      <c r="F65" s="62"/>
      <c r="G65" s="30"/>
      <c r="H65" s="30"/>
      <c r="I65" s="30"/>
      <c r="J65" s="30"/>
    </row>
    <row r="66" spans="1:10" x14ac:dyDescent="0.35">
      <c r="A66" s="32">
        <v>19359</v>
      </c>
      <c r="B66" s="32" t="s">
        <v>202</v>
      </c>
      <c r="C66" s="28">
        <f>USITC!G63</f>
        <v>574733</v>
      </c>
      <c r="D66" s="28">
        <f>USITC!F63</f>
        <v>10747496</v>
      </c>
      <c r="E66" s="30">
        <f t="shared" si="0"/>
        <v>5.3475991058754522</v>
      </c>
      <c r="F66" s="62"/>
      <c r="G66" s="30"/>
      <c r="H66" s="30"/>
      <c r="I66" s="30"/>
      <c r="J66" s="30"/>
    </row>
    <row r="67" spans="1:10" x14ac:dyDescent="0.35">
      <c r="A67" s="32">
        <v>19724</v>
      </c>
      <c r="B67" t="s">
        <v>203</v>
      </c>
      <c r="C67" s="28">
        <f>USITC!G64</f>
        <v>597760</v>
      </c>
      <c r="D67" s="28">
        <f>USITC!F64</f>
        <v>10778904</v>
      </c>
      <c r="E67" s="30">
        <f t="shared" si="0"/>
        <v>5.5456473125653591</v>
      </c>
      <c r="F67" s="62"/>
      <c r="G67" s="30"/>
      <c r="H67" s="30"/>
      <c r="I67" s="30"/>
      <c r="J67" s="30"/>
    </row>
    <row r="68" spans="1:10" x14ac:dyDescent="0.35">
      <c r="A68" s="32">
        <v>20089</v>
      </c>
      <c r="B68" s="32" t="s">
        <v>204</v>
      </c>
      <c r="C68" s="28">
        <f>USITC!G65</f>
        <v>556939</v>
      </c>
      <c r="D68" s="28">
        <f>USITC!F65</f>
        <v>10239517</v>
      </c>
      <c r="E68" s="30">
        <f t="shared" si="0"/>
        <v>5.4391139738329448</v>
      </c>
      <c r="F68" s="62"/>
      <c r="G68" s="30"/>
      <c r="H68" s="30"/>
      <c r="I68" s="30"/>
      <c r="J68" s="30"/>
    </row>
    <row r="69" spans="1:10" x14ac:dyDescent="0.35">
      <c r="A69" s="32">
        <v>20454</v>
      </c>
      <c r="B69" t="s">
        <v>205</v>
      </c>
      <c r="C69" s="28">
        <f>USITC!G66</f>
        <v>669579</v>
      </c>
      <c r="D69" s="28">
        <f>USITC!F66</f>
        <v>11336787</v>
      </c>
      <c r="E69" s="30">
        <f t="shared" ref="E69:E132" si="1">(C69/D69)*100</f>
        <v>5.9062501571212369</v>
      </c>
      <c r="F69" s="62"/>
      <c r="G69" s="30"/>
      <c r="H69" s="30"/>
      <c r="I69" s="30"/>
      <c r="J69" s="30"/>
    </row>
    <row r="70" spans="1:10" x14ac:dyDescent="0.35">
      <c r="A70" s="32">
        <v>20820</v>
      </c>
      <c r="B70" s="32" t="s">
        <v>206</v>
      </c>
      <c r="C70" s="28">
        <f>USITC!G67</f>
        <v>739228</v>
      </c>
      <c r="D70" s="28">
        <f>USITC!F67</f>
        <v>12515747</v>
      </c>
      <c r="E70" s="30">
        <f t="shared" si="1"/>
        <v>5.906383374480165</v>
      </c>
      <c r="F70" s="62"/>
      <c r="G70" s="30"/>
      <c r="H70" s="30"/>
      <c r="I70" s="30"/>
      <c r="J70" s="30"/>
    </row>
    <row r="71" spans="1:10" x14ac:dyDescent="0.35">
      <c r="A71" s="32">
        <v>21185</v>
      </c>
      <c r="B71" t="s">
        <v>207</v>
      </c>
      <c r="C71" s="28">
        <f>USITC!G68</f>
        <v>776884</v>
      </c>
      <c r="D71" s="28">
        <f>USITC!F68</f>
        <v>12950606</v>
      </c>
      <c r="E71" s="30">
        <f t="shared" si="1"/>
        <v>5.9988235299568222</v>
      </c>
      <c r="F71" s="62"/>
      <c r="G71" s="30"/>
      <c r="H71" s="30"/>
      <c r="I71" s="30"/>
      <c r="J71" s="30"/>
    </row>
    <row r="72" spans="1:10" x14ac:dyDescent="0.35">
      <c r="A72" s="32">
        <v>21550</v>
      </c>
      <c r="B72" s="32" t="s">
        <v>208</v>
      </c>
      <c r="C72" s="28">
        <f>USITC!G69</f>
        <v>832155</v>
      </c>
      <c r="D72" s="28">
        <f>USITC!F69</f>
        <v>12739429</v>
      </c>
      <c r="E72" s="30">
        <f t="shared" si="1"/>
        <v>6.5321216516062055</v>
      </c>
      <c r="F72" s="62"/>
      <c r="G72" s="30"/>
      <c r="H72" s="30"/>
      <c r="I72" s="30"/>
      <c r="J72" s="30"/>
    </row>
    <row r="73" spans="1:10" x14ac:dyDescent="0.35">
      <c r="A73" s="32">
        <v>21915</v>
      </c>
      <c r="B73" t="s">
        <v>209</v>
      </c>
      <c r="C73" s="28">
        <f>USITC!G70</f>
        <v>1066536</v>
      </c>
      <c r="D73" s="28">
        <f>USITC!F70</f>
        <v>14987075</v>
      </c>
      <c r="E73" s="30">
        <f t="shared" si="1"/>
        <v>7.1163719404887207</v>
      </c>
      <c r="F73" s="62"/>
      <c r="G73" s="30"/>
      <c r="H73" s="30"/>
      <c r="I73" s="30"/>
      <c r="J73" s="30"/>
    </row>
    <row r="74" spans="1:10" x14ac:dyDescent="0.35">
      <c r="A74" s="32">
        <v>22281</v>
      </c>
      <c r="B74" s="32" t="s">
        <v>210</v>
      </c>
      <c r="C74" s="28">
        <f>USITC!G71</f>
        <v>1086115</v>
      </c>
      <c r="D74" s="28">
        <f>USITC!F71</f>
        <v>15013910</v>
      </c>
      <c r="E74" s="30">
        <f t="shared" si="1"/>
        <v>7.2340582832852993</v>
      </c>
      <c r="F74" s="62"/>
      <c r="G74" s="30"/>
      <c r="H74" s="30"/>
      <c r="I74" s="30"/>
      <c r="J74" s="30"/>
    </row>
    <row r="75" spans="1:10" x14ac:dyDescent="0.35">
      <c r="A75" s="32">
        <v>22646</v>
      </c>
      <c r="B75" t="s">
        <v>211</v>
      </c>
      <c r="C75" s="28">
        <f>USITC!G72</f>
        <v>1052702</v>
      </c>
      <c r="D75" s="28">
        <f>USITC!F72</f>
        <v>14656897</v>
      </c>
      <c r="E75" s="30">
        <f t="shared" si="1"/>
        <v>7.1822978629105467</v>
      </c>
      <c r="F75" s="62"/>
      <c r="G75" s="30"/>
      <c r="H75" s="30"/>
      <c r="I75" s="30"/>
      <c r="J75" s="30"/>
    </row>
    <row r="76" spans="1:10" x14ac:dyDescent="0.35">
      <c r="A76" s="32">
        <v>23011</v>
      </c>
      <c r="B76" s="32" t="s">
        <v>212</v>
      </c>
      <c r="C76" s="28">
        <f>USITC!G73</f>
        <v>1234921</v>
      </c>
      <c r="D76" s="28">
        <f>USITC!F73</f>
        <v>16251063</v>
      </c>
      <c r="E76" s="30">
        <f t="shared" si="1"/>
        <v>7.599016753550214</v>
      </c>
      <c r="F76" s="62"/>
      <c r="G76" s="30"/>
      <c r="H76" s="30"/>
      <c r="I76" s="30"/>
      <c r="J76" s="30"/>
    </row>
    <row r="77" spans="1:10" x14ac:dyDescent="0.35">
      <c r="A77" s="32">
        <v>23376</v>
      </c>
      <c r="B77" t="s">
        <v>213</v>
      </c>
      <c r="C77" s="28">
        <f>USITC!G74</f>
        <v>1262156</v>
      </c>
      <c r="D77" s="28">
        <f>USITC!F74</f>
        <v>17004887</v>
      </c>
      <c r="E77" s="30">
        <f t="shared" si="1"/>
        <v>7.4223133620352781</v>
      </c>
      <c r="F77" s="62"/>
      <c r="G77" s="30"/>
      <c r="H77" s="30"/>
      <c r="I77" s="30"/>
      <c r="J77" s="30"/>
    </row>
    <row r="78" spans="1:10" x14ac:dyDescent="0.35">
      <c r="A78" s="32">
        <v>23742</v>
      </c>
      <c r="B78" s="32" t="s">
        <v>214</v>
      </c>
      <c r="C78" s="28">
        <f>USITC!G75</f>
        <v>1371265</v>
      </c>
      <c r="D78" s="28">
        <f>USITC!F75</f>
        <v>18613194</v>
      </c>
      <c r="E78" s="30">
        <f t="shared" si="1"/>
        <v>7.3671665378870488</v>
      </c>
      <c r="F78" s="62"/>
      <c r="G78" s="30"/>
      <c r="H78" s="30"/>
      <c r="I78" s="30"/>
      <c r="J78" s="30"/>
    </row>
    <row r="79" spans="1:10" x14ac:dyDescent="0.35">
      <c r="A79" s="32">
        <v>24107</v>
      </c>
      <c r="B79" t="s">
        <v>215</v>
      </c>
      <c r="C79" s="28">
        <f>USITC!G76</f>
        <v>1622920</v>
      </c>
      <c r="D79" s="28">
        <f>USITC!F76</f>
        <v>21281823</v>
      </c>
      <c r="E79" s="30">
        <f t="shared" si="1"/>
        <v>7.6258504734298374</v>
      </c>
      <c r="F79" s="62"/>
      <c r="G79" s="30"/>
      <c r="H79" s="30"/>
      <c r="I79" s="30"/>
      <c r="J79" s="30"/>
    </row>
    <row r="80" spans="1:10" x14ac:dyDescent="0.35">
      <c r="A80" s="32">
        <v>24472</v>
      </c>
      <c r="B80" s="32" t="s">
        <v>216</v>
      </c>
      <c r="C80" s="28">
        <f>USITC!G77</f>
        <v>1920755</v>
      </c>
      <c r="D80" s="28">
        <f>USITC!F77</f>
        <v>25366594</v>
      </c>
      <c r="E80" s="30">
        <f t="shared" si="1"/>
        <v>7.5719862114716712</v>
      </c>
      <c r="F80" s="62"/>
      <c r="G80" s="30"/>
      <c r="H80" s="30"/>
      <c r="I80" s="30"/>
      <c r="J80" s="30"/>
    </row>
    <row r="81" spans="1:10" x14ac:dyDescent="0.35">
      <c r="A81" s="32">
        <v>24837</v>
      </c>
      <c r="B81" t="s">
        <v>217</v>
      </c>
      <c r="C81" s="28">
        <f>USITC!G78</f>
        <v>2016421</v>
      </c>
      <c r="D81" s="28">
        <f>USITC!F78</f>
        <v>26732294</v>
      </c>
      <c r="E81" s="30">
        <f t="shared" si="1"/>
        <v>7.5430152010149225</v>
      </c>
      <c r="F81" s="62"/>
      <c r="G81" s="30"/>
      <c r="H81" s="30"/>
      <c r="I81" s="30"/>
      <c r="J81" s="30"/>
    </row>
    <row r="82" spans="1:10" x14ac:dyDescent="0.35">
      <c r="A82" s="32">
        <v>25203</v>
      </c>
      <c r="B82" s="32" t="s">
        <v>218</v>
      </c>
      <c r="C82" s="28">
        <f>USITC!G79</f>
        <v>2341058</v>
      </c>
      <c r="D82" s="28">
        <f>USITC!F79</f>
        <v>32991725</v>
      </c>
      <c r="E82" s="30">
        <f t="shared" si="1"/>
        <v>7.0958945008180079</v>
      </c>
      <c r="F82" s="62"/>
      <c r="G82" s="30"/>
      <c r="H82" s="30"/>
      <c r="I82" s="30"/>
      <c r="J82" s="30"/>
    </row>
    <row r="83" spans="1:10" x14ac:dyDescent="0.35">
      <c r="A83" s="32">
        <v>25568</v>
      </c>
      <c r="B83" t="s">
        <v>219</v>
      </c>
      <c r="C83" s="28">
        <f>USITC!G80</f>
        <v>2551174</v>
      </c>
      <c r="D83" s="28">
        <f>USITC!F80</f>
        <v>35870359</v>
      </c>
      <c r="E83" s="30">
        <f t="shared" si="1"/>
        <v>7.1122064878135172</v>
      </c>
      <c r="F83" s="62"/>
      <c r="G83" s="30"/>
      <c r="H83" s="30"/>
      <c r="I83" s="30"/>
      <c r="J83" s="30"/>
    </row>
    <row r="84" spans="1:10" x14ac:dyDescent="0.35">
      <c r="A84" s="32">
        <v>25933</v>
      </c>
      <c r="B84" s="32" t="s">
        <v>220</v>
      </c>
      <c r="C84" s="28">
        <f>USITC!G81</f>
        <v>2584092</v>
      </c>
      <c r="D84" s="28">
        <f>USITC!F81</f>
        <v>39767674</v>
      </c>
      <c r="E84" s="30">
        <f t="shared" si="1"/>
        <v>6.4979711913751865</v>
      </c>
      <c r="F84" s="62"/>
      <c r="G84" s="30"/>
      <c r="H84" s="30"/>
      <c r="I84" s="30"/>
      <c r="J84" s="30"/>
    </row>
    <row r="85" spans="1:10" x14ac:dyDescent="0.35">
      <c r="A85" s="32">
        <v>26298</v>
      </c>
      <c r="B85" t="s">
        <v>221</v>
      </c>
      <c r="C85" s="28">
        <f>USITC!G82</f>
        <v>2767980</v>
      </c>
      <c r="D85" s="28">
        <f>USITC!F82</f>
        <v>45545892</v>
      </c>
      <c r="E85" s="30">
        <f t="shared" si="1"/>
        <v>6.077342826000641</v>
      </c>
      <c r="F85" s="62"/>
      <c r="G85" s="30"/>
      <c r="H85" s="30"/>
      <c r="I85" s="30"/>
      <c r="J85" s="30"/>
    </row>
    <row r="86" spans="1:10" x14ac:dyDescent="0.35">
      <c r="A86" s="32">
        <v>26664</v>
      </c>
      <c r="B86" s="32" t="s">
        <v>222</v>
      </c>
      <c r="C86" s="28">
        <f>USITC!G83</f>
        <v>3123673</v>
      </c>
      <c r="D86" s="28">
        <f>USITC!F83</f>
        <v>55282310</v>
      </c>
      <c r="E86" s="30">
        <f t="shared" si="1"/>
        <v>5.6504024524300807</v>
      </c>
      <c r="F86" s="62"/>
      <c r="G86" s="30"/>
      <c r="H86" s="30"/>
      <c r="I86" s="30"/>
      <c r="J86" s="30"/>
    </row>
    <row r="87" spans="1:10" x14ac:dyDescent="0.35">
      <c r="A87" s="32">
        <v>27029</v>
      </c>
      <c r="B87" t="s">
        <v>223</v>
      </c>
      <c r="C87" s="28">
        <f>USITC!G84</f>
        <v>3458437</v>
      </c>
      <c r="D87" s="28">
        <f>USITC!F84</f>
        <v>68655955</v>
      </c>
      <c r="E87" s="30">
        <f t="shared" si="1"/>
        <v>5.0373445391590579</v>
      </c>
      <c r="F87" s="62"/>
      <c r="G87" s="30"/>
      <c r="H87" s="30"/>
      <c r="I87" s="30"/>
      <c r="J87" s="30"/>
    </row>
    <row r="88" spans="1:10" x14ac:dyDescent="0.35">
      <c r="A88" s="32">
        <v>27394</v>
      </c>
      <c r="B88" s="32" t="s">
        <v>224</v>
      </c>
      <c r="C88" s="28">
        <f>USITC!G85</f>
        <v>3771980</v>
      </c>
      <c r="D88" s="28">
        <f>USITC!F85</f>
        <v>100125800</v>
      </c>
      <c r="E88" s="30">
        <f t="shared" si="1"/>
        <v>3.7672408110596871</v>
      </c>
      <c r="F88" s="62"/>
      <c r="G88" s="30"/>
      <c r="H88" s="30"/>
      <c r="I88" s="30"/>
      <c r="J88" s="30"/>
    </row>
    <row r="89" spans="1:10" x14ac:dyDescent="0.35">
      <c r="A89" s="32">
        <v>27759</v>
      </c>
      <c r="B89" t="s">
        <v>225</v>
      </c>
      <c r="C89" s="28">
        <f>USITC!G86</f>
        <v>3779634</v>
      </c>
      <c r="D89" s="28">
        <f>USITC!F86</f>
        <v>96515103</v>
      </c>
      <c r="E89" s="30">
        <f t="shared" si="1"/>
        <v>3.9161062699171549</v>
      </c>
      <c r="F89" s="62"/>
      <c r="G89" s="30"/>
      <c r="H89" s="30"/>
      <c r="I89" s="30"/>
      <c r="J89" s="30"/>
    </row>
    <row r="90" spans="1:10" x14ac:dyDescent="0.35">
      <c r="A90" s="32">
        <v>28125</v>
      </c>
      <c r="B90" s="32" t="s">
        <v>226</v>
      </c>
      <c r="C90" s="28">
        <f>USITC!G87</f>
        <v>4674707</v>
      </c>
      <c r="D90" s="28">
        <f>USITC!F87</f>
        <v>121120869</v>
      </c>
      <c r="E90" s="30">
        <f t="shared" si="1"/>
        <v>3.85953885453051</v>
      </c>
      <c r="F90" s="62"/>
      <c r="G90" s="30"/>
      <c r="H90" s="30"/>
      <c r="I90" s="30"/>
      <c r="J90" s="30"/>
    </row>
    <row r="91" spans="1:10" x14ac:dyDescent="0.35">
      <c r="A91" s="32">
        <v>28490</v>
      </c>
      <c r="B91" t="s">
        <v>227</v>
      </c>
      <c r="C91" s="28">
        <f>USITC!G88</f>
        <v>5484794</v>
      </c>
      <c r="D91" s="28">
        <f>USITC!F88</f>
        <v>147075340</v>
      </c>
      <c r="E91" s="30">
        <f t="shared" si="1"/>
        <v>3.7292410814756574</v>
      </c>
      <c r="F91" s="62"/>
      <c r="G91" s="30"/>
      <c r="H91" s="30"/>
      <c r="I91" s="30"/>
      <c r="J91" s="30"/>
    </row>
    <row r="92" spans="1:10" x14ac:dyDescent="0.35">
      <c r="A92" s="32">
        <v>28855</v>
      </c>
      <c r="B92" s="32" t="s">
        <v>228</v>
      </c>
      <c r="C92" s="28">
        <f>USITC!G89</f>
        <v>6880587</v>
      </c>
      <c r="D92" s="28">
        <f>USITC!F89</f>
        <v>172952194</v>
      </c>
      <c r="E92" s="30">
        <f t="shared" si="1"/>
        <v>3.9783172684123334</v>
      </c>
      <c r="F92" s="62"/>
      <c r="G92" s="30"/>
      <c r="H92" s="30"/>
      <c r="I92" s="30"/>
      <c r="J92" s="30"/>
    </row>
    <row r="93" spans="1:10" x14ac:dyDescent="0.35">
      <c r="A93" s="32">
        <v>29220</v>
      </c>
      <c r="B93" t="s">
        <v>229</v>
      </c>
      <c r="C93" s="28">
        <f>USITC!G90</f>
        <v>7194908</v>
      </c>
      <c r="D93" s="28">
        <f>USITC!F90</f>
        <v>205922663</v>
      </c>
      <c r="E93" s="30">
        <f t="shared" si="1"/>
        <v>3.4939855065879759</v>
      </c>
      <c r="F93" s="62"/>
      <c r="G93" s="30"/>
      <c r="H93" s="30"/>
      <c r="I93" s="30"/>
      <c r="J93" s="30"/>
    </row>
    <row r="94" spans="1:10" x14ac:dyDescent="0.35">
      <c r="A94" s="32">
        <v>29586</v>
      </c>
      <c r="B94" s="32" t="s">
        <v>230</v>
      </c>
      <c r="C94" s="28">
        <f>USITC!G91</f>
        <v>7445413</v>
      </c>
      <c r="D94" s="28">
        <f>USITC!F91</f>
        <v>239943468</v>
      </c>
      <c r="E94" s="30">
        <f t="shared" si="1"/>
        <v>3.102986325095543</v>
      </c>
      <c r="F94" s="62"/>
      <c r="G94" s="30"/>
      <c r="H94" s="30"/>
      <c r="I94" s="30"/>
      <c r="J94" s="30"/>
    </row>
    <row r="95" spans="1:10" x14ac:dyDescent="0.35">
      <c r="A95" s="32">
        <v>29951</v>
      </c>
      <c r="B95" t="s">
        <v>231</v>
      </c>
      <c r="C95" s="28">
        <f>USITC!G92</f>
        <v>8905720</v>
      </c>
      <c r="D95" s="28">
        <f>USITC!F92</f>
        <v>259011977</v>
      </c>
      <c r="E95" s="30">
        <f t="shared" si="1"/>
        <v>3.4383429303734476</v>
      </c>
      <c r="F95" s="62"/>
      <c r="G95" s="30"/>
      <c r="H95" s="30"/>
      <c r="I95" s="30"/>
      <c r="J95" s="30"/>
    </row>
    <row r="96" spans="1:10" x14ac:dyDescent="0.35">
      <c r="A96" s="32">
        <v>30316</v>
      </c>
      <c r="B96" s="32" t="s">
        <v>232</v>
      </c>
      <c r="C96" s="28">
        <f>USITC!G93</f>
        <v>8684110</v>
      </c>
      <c r="D96" s="28">
        <f>USITC!F93</f>
        <v>242339988</v>
      </c>
      <c r="E96" s="30">
        <f t="shared" si="1"/>
        <v>3.5834407980576444</v>
      </c>
      <c r="F96" s="62"/>
      <c r="G96" s="30"/>
      <c r="H96" s="30"/>
      <c r="I96" s="30"/>
      <c r="J96" s="30"/>
    </row>
    <row r="97" spans="1:10" x14ac:dyDescent="0.35">
      <c r="A97" s="32">
        <v>30681</v>
      </c>
      <c r="B97" t="s">
        <v>233</v>
      </c>
      <c r="C97" s="28">
        <f>USITC!G94</f>
        <v>9430004</v>
      </c>
      <c r="D97" s="28">
        <f>USITC!F94</f>
        <v>256679524</v>
      </c>
      <c r="E97" s="30">
        <f t="shared" si="1"/>
        <v>3.6738434967644715</v>
      </c>
      <c r="F97" s="62"/>
      <c r="G97" s="30"/>
      <c r="H97" s="30"/>
      <c r="I97" s="30"/>
      <c r="J97" s="30"/>
    </row>
    <row r="98" spans="1:10" x14ac:dyDescent="0.35">
      <c r="A98" s="32">
        <v>31047</v>
      </c>
      <c r="B98" s="32" t="s">
        <v>234</v>
      </c>
      <c r="C98" s="28">
        <f>USITC!G95</f>
        <v>12042152</v>
      </c>
      <c r="D98" s="28">
        <f>USITC!F95</f>
        <v>322989519</v>
      </c>
      <c r="E98" s="30">
        <f t="shared" si="1"/>
        <v>3.728341414075421</v>
      </c>
      <c r="F98" s="62"/>
      <c r="G98" s="30"/>
      <c r="H98" s="30"/>
      <c r="I98" s="30"/>
      <c r="J98" s="30"/>
    </row>
    <row r="99" spans="1:10" x14ac:dyDescent="0.35">
      <c r="A99" s="32">
        <v>31412</v>
      </c>
      <c r="B99" t="s">
        <v>235</v>
      </c>
      <c r="C99" s="28">
        <f>USITC!G96</f>
        <v>13066970</v>
      </c>
      <c r="D99" s="28">
        <f>USITC!F96</f>
        <v>343553150</v>
      </c>
      <c r="E99" s="30">
        <f t="shared" si="1"/>
        <v>3.8034784428552029</v>
      </c>
      <c r="F99" s="62"/>
      <c r="G99" s="30"/>
      <c r="H99" s="30"/>
      <c r="I99" s="30"/>
      <c r="J99" s="30"/>
    </row>
    <row r="100" spans="1:10" x14ac:dyDescent="0.35">
      <c r="A100" s="32">
        <v>31777</v>
      </c>
      <c r="B100" s="32" t="s">
        <v>236</v>
      </c>
      <c r="C100" s="28">
        <f>USITC!G97</f>
        <v>13312112</v>
      </c>
      <c r="D100" s="28">
        <f>USITC!F97</f>
        <v>368656594</v>
      </c>
      <c r="E100" s="30">
        <f t="shared" si="1"/>
        <v>3.6109789480667747</v>
      </c>
      <c r="F100" s="62"/>
      <c r="G100" s="30"/>
      <c r="H100" s="30"/>
      <c r="I100" s="30"/>
      <c r="J100" s="30"/>
    </row>
    <row r="101" spans="1:10" x14ac:dyDescent="0.35">
      <c r="A101" s="32">
        <v>32142</v>
      </c>
      <c r="B101" t="s">
        <v>237</v>
      </c>
      <c r="C101" s="28">
        <f>USITC!G98</f>
        <v>13911669</v>
      </c>
      <c r="D101" s="28">
        <f>USITC!F98</f>
        <v>402066002</v>
      </c>
      <c r="E101" s="30">
        <f t="shared" si="1"/>
        <v>3.4600460946210521</v>
      </c>
      <c r="F101" s="62"/>
      <c r="G101" s="30"/>
      <c r="H101" s="30"/>
      <c r="I101" s="30"/>
      <c r="J101" s="30"/>
    </row>
    <row r="102" spans="1:10" x14ac:dyDescent="0.35">
      <c r="A102" s="32">
        <v>32508</v>
      </c>
      <c r="B102" s="32" t="s">
        <v>238</v>
      </c>
      <c r="C102" s="28">
        <f>USITC!G99</f>
        <v>15054304</v>
      </c>
      <c r="D102" s="28">
        <f>USITC!F99</f>
        <v>437140185</v>
      </c>
      <c r="E102" s="30">
        <f t="shared" si="1"/>
        <v>3.4438160838496232</v>
      </c>
      <c r="F102" s="62"/>
      <c r="G102" s="30"/>
      <c r="H102" s="30"/>
      <c r="I102" s="30"/>
      <c r="J102" s="30"/>
    </row>
    <row r="103" spans="1:10" x14ac:dyDescent="0.35">
      <c r="A103" s="32">
        <v>32873</v>
      </c>
      <c r="B103" t="s">
        <v>239</v>
      </c>
      <c r="C103" s="28">
        <f>USITC!G100</f>
        <v>16096410</v>
      </c>
      <c r="D103" s="28">
        <f>USITC!F100</f>
        <v>468012021</v>
      </c>
      <c r="E103" s="30">
        <f t="shared" si="1"/>
        <v>3.4393155042485546</v>
      </c>
      <c r="F103" s="62"/>
      <c r="G103" s="30"/>
      <c r="H103" s="30"/>
      <c r="I103" s="30"/>
      <c r="J103" s="30"/>
    </row>
    <row r="104" spans="1:10" x14ac:dyDescent="0.35">
      <c r="A104" s="32">
        <v>33238</v>
      </c>
      <c r="B104" s="32" t="s">
        <v>240</v>
      </c>
      <c r="C104" s="28">
        <f>USITC!G101</f>
        <v>16360456</v>
      </c>
      <c r="D104" s="28">
        <f>USITC!F101</f>
        <v>491322492</v>
      </c>
      <c r="E104" s="30">
        <f t="shared" si="1"/>
        <v>3.3298813440032786</v>
      </c>
      <c r="F104" s="62"/>
      <c r="G104" s="30"/>
      <c r="H104" s="30"/>
      <c r="I104" s="30"/>
      <c r="J104" s="30"/>
    </row>
    <row r="105" spans="1:10" x14ac:dyDescent="0.35">
      <c r="A105" s="32">
        <v>33603</v>
      </c>
      <c r="B105" t="s">
        <v>241</v>
      </c>
      <c r="C105" s="28">
        <f>USITC!G102</f>
        <v>16218683</v>
      </c>
      <c r="D105" s="28">
        <f>USITC!F102</f>
        <v>483737392</v>
      </c>
      <c r="E105" s="30">
        <f t="shared" si="1"/>
        <v>3.3527867120100572</v>
      </c>
      <c r="F105" s="62"/>
      <c r="G105" s="30"/>
      <c r="H105" s="30"/>
      <c r="I105" s="30"/>
      <c r="J105" s="30"/>
    </row>
    <row r="106" spans="1:10" x14ac:dyDescent="0.35">
      <c r="A106" s="32">
        <v>33969</v>
      </c>
      <c r="B106" s="32" t="s">
        <v>242</v>
      </c>
      <c r="C106" s="28">
        <f>USITC!G103</f>
        <v>17184631</v>
      </c>
      <c r="D106" s="28">
        <f>USITC!F103</f>
        <v>525127242</v>
      </c>
      <c r="E106" s="30">
        <f t="shared" si="1"/>
        <v>3.2724699131110779</v>
      </c>
      <c r="F106" s="62"/>
      <c r="G106" s="30"/>
      <c r="H106" s="30"/>
      <c r="I106" s="30"/>
      <c r="J106" s="30"/>
    </row>
    <row r="107" spans="1:10" x14ac:dyDescent="0.35">
      <c r="A107" s="32">
        <v>34334</v>
      </c>
      <c r="B107" t="s">
        <v>243</v>
      </c>
      <c r="C107" s="28">
        <f>USITC!G104</f>
        <v>18333718</v>
      </c>
      <c r="D107" s="28">
        <f>USITC!F104</f>
        <v>574862928</v>
      </c>
      <c r="E107" s="30">
        <f t="shared" si="1"/>
        <v>3.1892329644189545</v>
      </c>
      <c r="F107" s="62"/>
      <c r="G107" s="30"/>
      <c r="H107" s="30"/>
      <c r="I107" s="30"/>
      <c r="J107" s="30"/>
    </row>
    <row r="108" spans="1:10" x14ac:dyDescent="0.35">
      <c r="A108" s="32">
        <v>34699</v>
      </c>
      <c r="B108" s="32" t="s">
        <v>244</v>
      </c>
      <c r="C108" s="28">
        <f>USITC!G105</f>
        <v>19846448</v>
      </c>
      <c r="D108" s="28">
        <f>USITC!F105</f>
        <v>657884659</v>
      </c>
      <c r="E108" s="30">
        <f t="shared" si="1"/>
        <v>3.0167063068725546</v>
      </c>
      <c r="F108" s="62"/>
      <c r="G108" s="30"/>
      <c r="H108" s="30"/>
      <c r="I108" s="30"/>
      <c r="J108" s="30"/>
    </row>
    <row r="109" spans="1:10" x14ac:dyDescent="0.35">
      <c r="A109" s="32">
        <v>35064</v>
      </c>
      <c r="B109" t="s">
        <v>245</v>
      </c>
      <c r="C109" s="28">
        <f>USITC!G106</f>
        <v>18596732</v>
      </c>
      <c r="D109" s="28">
        <f>USITC!F106</f>
        <v>739660419</v>
      </c>
      <c r="E109" s="30">
        <f t="shared" si="1"/>
        <v>2.514225653056068</v>
      </c>
      <c r="F109" s="62"/>
      <c r="G109" s="30"/>
      <c r="H109" s="30"/>
      <c r="I109" s="30"/>
      <c r="J109" s="30"/>
    </row>
    <row r="110" spans="1:10" x14ac:dyDescent="0.35">
      <c r="A110" s="32">
        <v>35430</v>
      </c>
      <c r="B110" s="32" t="s">
        <v>246</v>
      </c>
      <c r="C110" s="28">
        <f>USITC!G107</f>
        <v>18005314</v>
      </c>
      <c r="D110" s="28">
        <f>USITC!F107</f>
        <v>790469714</v>
      </c>
      <c r="E110" s="30">
        <f t="shared" si="1"/>
        <v>2.2777993490589319</v>
      </c>
      <c r="F110" s="62"/>
      <c r="G110" s="30"/>
      <c r="H110" s="30"/>
      <c r="I110" s="30"/>
      <c r="J110" s="30"/>
    </row>
    <row r="111" spans="1:10" x14ac:dyDescent="0.35">
      <c r="A111" s="32">
        <v>35795</v>
      </c>
      <c r="B111" t="s">
        <v>247</v>
      </c>
      <c r="C111" s="28">
        <f>USITC!G108</f>
        <v>18428489</v>
      </c>
      <c r="D111" s="28">
        <f>USITC!F108</f>
        <v>862426346</v>
      </c>
      <c r="E111" s="30">
        <f t="shared" si="1"/>
        <v>2.1368188814584288</v>
      </c>
      <c r="F111" s="62"/>
      <c r="G111" s="30"/>
      <c r="H111" s="30"/>
      <c r="I111" s="30"/>
      <c r="J111" s="30"/>
    </row>
    <row r="112" spans="1:10" x14ac:dyDescent="0.35">
      <c r="A112" s="32">
        <v>36160</v>
      </c>
      <c r="B112" s="32" t="s">
        <v>248</v>
      </c>
      <c r="C112" s="28">
        <f>USITC!G109</f>
        <v>18270268</v>
      </c>
      <c r="D112" s="28">
        <f>USITC!F109</f>
        <v>907647006</v>
      </c>
      <c r="E112" s="30">
        <f t="shared" si="1"/>
        <v>2.0129265980303361</v>
      </c>
      <c r="F112" s="62"/>
      <c r="G112" s="30"/>
      <c r="H112" s="30"/>
      <c r="I112" s="30"/>
      <c r="J112" s="30"/>
    </row>
    <row r="113" spans="1:10" x14ac:dyDescent="0.35">
      <c r="A113" s="32">
        <v>36525</v>
      </c>
      <c r="B113" t="s">
        <v>249</v>
      </c>
      <c r="C113" s="28">
        <f>USITC!G110</f>
        <v>18464518</v>
      </c>
      <c r="D113" s="28">
        <f>USITC!F110</f>
        <v>1017435397</v>
      </c>
      <c r="E113" s="30">
        <f t="shared" si="1"/>
        <v>1.814809869446679</v>
      </c>
      <c r="F113" s="62"/>
      <c r="G113" s="30"/>
      <c r="H113" s="30"/>
      <c r="I113" s="30"/>
      <c r="J113" s="30"/>
    </row>
    <row r="114" spans="1:10" x14ac:dyDescent="0.35">
      <c r="A114" s="32">
        <v>36891</v>
      </c>
      <c r="B114" s="32" t="s">
        <v>250</v>
      </c>
      <c r="C114" s="28">
        <f>USITC!G111</f>
        <v>19753669</v>
      </c>
      <c r="D114" s="28">
        <f>USITC!F111</f>
        <v>1205339019</v>
      </c>
      <c r="E114" s="30">
        <f t="shared" si="1"/>
        <v>1.6388475514870893</v>
      </c>
      <c r="F114" s="62"/>
      <c r="G114" s="30"/>
      <c r="H114" s="30"/>
      <c r="I114" s="30"/>
      <c r="J114" s="30"/>
    </row>
    <row r="115" spans="1:10" x14ac:dyDescent="0.35">
      <c r="A115" s="32">
        <v>37256</v>
      </c>
      <c r="B115" t="s">
        <v>251</v>
      </c>
      <c r="C115" s="28">
        <f>USITC!G112</f>
        <v>18618806</v>
      </c>
      <c r="D115" s="28">
        <f>USITC!F112</f>
        <v>1132635340</v>
      </c>
      <c r="E115" s="30">
        <f t="shared" si="1"/>
        <v>1.643848230976088</v>
      </c>
      <c r="F115" s="62"/>
      <c r="G115" s="30"/>
      <c r="H115" s="30"/>
      <c r="I115" s="30"/>
      <c r="J115" s="30"/>
    </row>
    <row r="116" spans="1:10" x14ac:dyDescent="0.35">
      <c r="A116" s="32">
        <v>37621</v>
      </c>
      <c r="B116" s="32" t="s">
        <v>252</v>
      </c>
      <c r="C116" s="28">
        <f>USITC!G113</f>
        <v>19083919</v>
      </c>
      <c r="D116" s="28">
        <f>USITC!F113</f>
        <v>1154810867</v>
      </c>
      <c r="E116" s="30">
        <f t="shared" si="1"/>
        <v>1.6525579681785241</v>
      </c>
      <c r="F116" s="62"/>
      <c r="G116" s="30"/>
      <c r="H116" s="30"/>
      <c r="I116" s="30"/>
      <c r="J116" s="30"/>
    </row>
    <row r="117" spans="1:10" x14ac:dyDescent="0.35">
      <c r="A117" s="32">
        <v>37986</v>
      </c>
      <c r="B117" t="s">
        <v>253</v>
      </c>
      <c r="C117" s="28">
        <f>USITC!G114</f>
        <v>19860863</v>
      </c>
      <c r="D117" s="28">
        <f>USITC!F114</f>
        <v>1250096785</v>
      </c>
      <c r="E117" s="30">
        <f t="shared" si="1"/>
        <v>1.5887460265726543</v>
      </c>
      <c r="F117" s="62"/>
      <c r="G117" s="30"/>
      <c r="H117" s="30"/>
      <c r="I117" s="30"/>
      <c r="J117" s="30"/>
    </row>
    <row r="118" spans="1:10" x14ac:dyDescent="0.35">
      <c r="A118" s="32">
        <v>38352</v>
      </c>
      <c r="B118" s="32" t="s">
        <v>254</v>
      </c>
      <c r="C118" s="28">
        <f>USITC!G115</f>
        <v>21288649</v>
      </c>
      <c r="D118" s="28">
        <f>USITC!F115</f>
        <v>1460160460</v>
      </c>
      <c r="E118" s="30">
        <f t="shared" si="1"/>
        <v>1.4579664073358074</v>
      </c>
      <c r="F118" s="62"/>
      <c r="G118" s="30"/>
      <c r="H118" s="30"/>
      <c r="I118" s="30"/>
      <c r="J118" s="30"/>
    </row>
    <row r="119" spans="1:10" x14ac:dyDescent="0.35">
      <c r="A119" s="32">
        <v>38717</v>
      </c>
      <c r="B119" t="s">
        <v>255</v>
      </c>
      <c r="C119" s="28">
        <f>USITC!G116</f>
        <v>23223674</v>
      </c>
      <c r="D119" s="28">
        <f>USITC!F116</f>
        <v>1662379669</v>
      </c>
      <c r="E119" s="30">
        <f t="shared" si="1"/>
        <v>1.3970138370358041</v>
      </c>
      <c r="F119" s="62"/>
      <c r="G119" s="30"/>
      <c r="H119" s="30"/>
      <c r="I119" s="30"/>
      <c r="J119" s="30"/>
    </row>
    <row r="120" spans="1:10" x14ac:dyDescent="0.35">
      <c r="A120" s="32">
        <v>39082</v>
      </c>
      <c r="B120" s="32" t="s">
        <v>256</v>
      </c>
      <c r="C120" s="28">
        <f>USITC!G117</f>
        <v>25159012</v>
      </c>
      <c r="D120" s="28">
        <f>USITC!F117</f>
        <v>1845053181</v>
      </c>
      <c r="E120" s="30">
        <f t="shared" si="1"/>
        <v>1.3635927819903855</v>
      </c>
      <c r="F120" s="62"/>
      <c r="G120" s="30"/>
      <c r="H120" s="30"/>
      <c r="I120" s="30"/>
      <c r="J120" s="30"/>
    </row>
    <row r="121" spans="1:10" x14ac:dyDescent="0.35">
      <c r="A121" s="32">
        <v>39447</v>
      </c>
      <c r="B121" t="s">
        <v>257</v>
      </c>
      <c r="C121" s="28">
        <f>USITC!G118</f>
        <v>26133995</v>
      </c>
      <c r="D121" s="28">
        <f>USITC!F118</f>
        <v>1942862938</v>
      </c>
      <c r="E121" s="30">
        <f t="shared" si="1"/>
        <v>1.3451280833481007</v>
      </c>
      <c r="F121" s="62"/>
      <c r="G121" s="30"/>
      <c r="H121" s="30"/>
      <c r="I121" s="30"/>
      <c r="J121" s="30"/>
    </row>
    <row r="122" spans="1:10" x14ac:dyDescent="0.35">
      <c r="A122" s="32">
        <v>39813</v>
      </c>
      <c r="B122" s="32" t="s">
        <v>258</v>
      </c>
      <c r="C122" s="28">
        <f>USITC!G119</f>
        <v>25788389</v>
      </c>
      <c r="D122" s="28">
        <f>USITC!F119</f>
        <v>2090482755</v>
      </c>
      <c r="E122" s="30">
        <f t="shared" si="1"/>
        <v>1.2336092674440646</v>
      </c>
      <c r="F122" s="62"/>
      <c r="G122" s="30"/>
      <c r="H122" s="30"/>
      <c r="I122" s="30"/>
      <c r="J122" s="30"/>
    </row>
    <row r="123" spans="1:10" x14ac:dyDescent="0.35">
      <c r="A123" s="32">
        <v>40178</v>
      </c>
      <c r="B123" t="s">
        <v>259</v>
      </c>
      <c r="C123" s="28">
        <f>USITC!G120</f>
        <v>21175223</v>
      </c>
      <c r="D123" s="28">
        <f>USITC!F120</f>
        <v>1549163485</v>
      </c>
      <c r="E123" s="30">
        <f t="shared" si="1"/>
        <v>1.3668811074513545</v>
      </c>
      <c r="F123" s="62"/>
      <c r="G123" s="30"/>
      <c r="H123" s="30"/>
      <c r="I123" s="30"/>
      <c r="J123" s="30"/>
    </row>
    <row r="124" spans="1:10" x14ac:dyDescent="0.35">
      <c r="A124" s="32">
        <v>40543</v>
      </c>
      <c r="B124" s="32" t="s">
        <v>260</v>
      </c>
      <c r="C124" s="28">
        <f>USITC!G121</f>
        <v>25922789</v>
      </c>
      <c r="D124" s="28">
        <f>USITC!F121</f>
        <v>1900586668</v>
      </c>
      <c r="E124" s="30">
        <f t="shared" si="1"/>
        <v>1.3639361696290715</v>
      </c>
      <c r="F124" s="62"/>
      <c r="G124" s="30"/>
      <c r="H124" s="30"/>
      <c r="I124" s="30"/>
      <c r="J124" s="30"/>
    </row>
    <row r="125" spans="1:10" x14ac:dyDescent="0.35">
      <c r="A125" s="32">
        <v>40908</v>
      </c>
      <c r="B125" t="s">
        <v>261</v>
      </c>
      <c r="C125" s="28">
        <f>USITC!G122</f>
        <v>28637114</v>
      </c>
      <c r="D125" s="28">
        <f>USITC!F122</f>
        <v>2187994034</v>
      </c>
      <c r="E125" s="30">
        <f t="shared" si="1"/>
        <v>1.3088296199623002</v>
      </c>
      <c r="F125" s="62"/>
      <c r="G125" s="30"/>
      <c r="H125" s="30"/>
      <c r="I125" s="30"/>
      <c r="J125" s="30"/>
    </row>
    <row r="126" spans="1:10" x14ac:dyDescent="0.35">
      <c r="A126" s="32">
        <v>41274</v>
      </c>
      <c r="B126" s="32" t="s">
        <v>262</v>
      </c>
      <c r="C126" s="28">
        <f>USITC!G123</f>
        <v>29883565</v>
      </c>
      <c r="D126" s="28">
        <f>USITC!F123</f>
        <v>2251772707</v>
      </c>
      <c r="E126" s="30">
        <f t="shared" si="1"/>
        <v>1.3271128523363882</v>
      </c>
      <c r="F126" s="62"/>
      <c r="G126" s="30"/>
      <c r="H126" s="30"/>
      <c r="I126" s="30"/>
      <c r="J126" s="30"/>
    </row>
    <row r="127" spans="1:10" x14ac:dyDescent="0.35">
      <c r="A127" s="32">
        <v>41639</v>
      </c>
      <c r="B127" t="s">
        <v>263</v>
      </c>
      <c r="C127" s="28">
        <f>USITC!G124</f>
        <v>31129310</v>
      </c>
      <c r="D127" s="28">
        <f>USITC!F124</f>
        <v>2241103466</v>
      </c>
      <c r="E127" s="30">
        <f t="shared" si="1"/>
        <v>1.3890170834263482</v>
      </c>
      <c r="F127" s="62"/>
      <c r="G127" s="30"/>
      <c r="H127" s="30"/>
      <c r="I127" s="30"/>
      <c r="J127" s="30"/>
    </row>
    <row r="128" spans="1:10" x14ac:dyDescent="0.35">
      <c r="A128" s="32">
        <v>42004</v>
      </c>
      <c r="B128" s="32" t="s">
        <v>264</v>
      </c>
      <c r="C128" s="28">
        <f>USITC!G125</f>
        <v>32492412</v>
      </c>
      <c r="D128" s="28">
        <f>USITC!F125</f>
        <v>2324939560</v>
      </c>
      <c r="E128" s="30">
        <f t="shared" si="1"/>
        <v>1.3975594273082952</v>
      </c>
      <c r="F128" s="62"/>
      <c r="G128" s="30"/>
      <c r="H128" s="30"/>
      <c r="I128" s="30"/>
      <c r="J128" s="30"/>
    </row>
    <row r="129" spans="1:33" x14ac:dyDescent="0.35">
      <c r="A129" s="32">
        <v>42369</v>
      </c>
      <c r="B129" t="s">
        <v>265</v>
      </c>
      <c r="C129" s="28">
        <f>USITC!G126</f>
        <v>33850362</v>
      </c>
      <c r="D129" s="28">
        <f>USITC!F126</f>
        <v>2227237310</v>
      </c>
      <c r="E129" s="30">
        <f t="shared" si="1"/>
        <v>1.5198363393077319</v>
      </c>
      <c r="F129" s="62"/>
      <c r="G129" s="30"/>
      <c r="H129" s="30"/>
      <c r="I129" s="30"/>
      <c r="J129" s="30"/>
    </row>
    <row r="130" spans="1:33" x14ac:dyDescent="0.35">
      <c r="A130" s="32">
        <v>42735</v>
      </c>
      <c r="B130" s="32" t="s">
        <v>266</v>
      </c>
      <c r="C130" s="28">
        <f>USITC!G127</f>
        <v>32231338</v>
      </c>
      <c r="D130" s="28">
        <f>USITC!F127</f>
        <v>2172182624</v>
      </c>
      <c r="E130" s="30">
        <f t="shared" si="1"/>
        <v>1.4838226603915601</v>
      </c>
      <c r="F130" s="62"/>
      <c r="G130" s="30"/>
      <c r="H130" s="30"/>
      <c r="I130" s="30"/>
      <c r="J130" s="30"/>
    </row>
    <row r="131" spans="1:33" x14ac:dyDescent="0.35">
      <c r="A131" s="32">
        <v>43100</v>
      </c>
      <c r="B131" t="s">
        <v>267</v>
      </c>
      <c r="C131" s="28">
        <f>USITC!G128</f>
        <v>32941345</v>
      </c>
      <c r="D131" s="28">
        <f>USITC!F128</f>
        <v>2327152803</v>
      </c>
      <c r="E131" s="30">
        <f t="shared" si="1"/>
        <v>1.415521359729123</v>
      </c>
      <c r="F131" s="62"/>
      <c r="G131" s="30"/>
      <c r="H131" s="30"/>
      <c r="I131" s="30"/>
      <c r="J131" s="30"/>
    </row>
    <row r="132" spans="1:33" x14ac:dyDescent="0.35">
      <c r="A132" s="32">
        <v>43465</v>
      </c>
      <c r="B132" s="32" t="s">
        <v>268</v>
      </c>
      <c r="C132" s="28">
        <f>USITC!G129</f>
        <v>46419660</v>
      </c>
      <c r="D132" s="28">
        <f>USITC!F129</f>
        <v>2547786703</v>
      </c>
      <c r="E132" s="30">
        <f t="shared" si="1"/>
        <v>1.8219602114000044</v>
      </c>
      <c r="F132" s="62"/>
      <c r="G132" s="30"/>
      <c r="H132" s="30"/>
      <c r="I132" s="30"/>
      <c r="J132" s="30"/>
    </row>
    <row r="133" spans="1:33" x14ac:dyDescent="0.35">
      <c r="A133" s="32">
        <v>43830</v>
      </c>
      <c r="B133" t="s">
        <v>269</v>
      </c>
      <c r="C133" s="28">
        <f>USITC!G130</f>
        <v>66824831</v>
      </c>
      <c r="D133" s="28">
        <f>USITC!F130</f>
        <v>2497787925</v>
      </c>
      <c r="E133" s="30">
        <f t="shared" ref="E133:E138" si="2">(C133/D133)*100</f>
        <v>2.6753604792128218</v>
      </c>
      <c r="F133" s="62"/>
      <c r="G133" s="30"/>
      <c r="H133" s="30"/>
      <c r="I133" s="30"/>
      <c r="J133" s="30"/>
    </row>
    <row r="134" spans="1:33" x14ac:dyDescent="0.35">
      <c r="A134" s="32">
        <v>44196</v>
      </c>
      <c r="B134" s="32" t="s">
        <v>270</v>
      </c>
      <c r="C134" s="28">
        <f>USITC!G131</f>
        <v>64969722</v>
      </c>
      <c r="D134" s="28">
        <f>USITC!F131</f>
        <v>2336047484</v>
      </c>
      <c r="E134" s="30">
        <f t="shared" si="2"/>
        <v>2.7811815660849812</v>
      </c>
      <c r="F134" s="62"/>
      <c r="G134" s="30"/>
      <c r="H134" s="30"/>
      <c r="I134" s="30"/>
      <c r="J134" s="30"/>
    </row>
    <row r="135" spans="1:33" x14ac:dyDescent="0.35">
      <c r="A135" s="32">
        <v>44561</v>
      </c>
      <c r="B135" t="s">
        <v>271</v>
      </c>
      <c r="C135" s="28">
        <f>USITC!G132</f>
        <v>84503545</v>
      </c>
      <c r="D135" s="28">
        <f>USITC!F132</f>
        <v>2824392803</v>
      </c>
      <c r="E135" s="30">
        <f t="shared" si="2"/>
        <v>2.9919190032718692</v>
      </c>
      <c r="F135" s="62"/>
      <c r="G135" s="30"/>
      <c r="H135" s="30"/>
      <c r="I135" s="30"/>
      <c r="J135" s="30"/>
    </row>
    <row r="136" spans="1:33" x14ac:dyDescent="0.35">
      <c r="A136" s="32">
        <v>44926</v>
      </c>
      <c r="B136" s="32" t="s">
        <v>272</v>
      </c>
      <c r="C136" s="29">
        <f>'World (USA CB)'!G4/1000</f>
        <v>89815671.459000006</v>
      </c>
      <c r="D136" s="29">
        <f>'World (USA CB)'!F4/1000</f>
        <v>3239872717.0440001</v>
      </c>
      <c r="E136" s="30">
        <f t="shared" si="2"/>
        <v>2.772197530677877</v>
      </c>
      <c r="F136" s="62"/>
      <c r="G136" s="30"/>
      <c r="H136" s="30"/>
      <c r="I136" s="30"/>
      <c r="J136" s="30"/>
    </row>
    <row r="137" spans="1:33" x14ac:dyDescent="0.35">
      <c r="A137" s="32">
        <v>45291</v>
      </c>
      <c r="B137" t="s">
        <v>273</v>
      </c>
      <c r="C137" s="29">
        <f>'World (USA CB)'!G5/1000</f>
        <v>72271716.141000003</v>
      </c>
      <c r="D137" s="29">
        <f>'World (USA CB)'!F5/1000</f>
        <v>3080170295.1220002</v>
      </c>
      <c r="E137" s="30">
        <f t="shared" si="2"/>
        <v>2.3463545588844608</v>
      </c>
      <c r="F137" s="62"/>
      <c r="G137" s="30"/>
      <c r="H137" s="30"/>
      <c r="I137" s="30"/>
      <c r="J137" s="30"/>
    </row>
    <row r="138" spans="1:33" x14ac:dyDescent="0.35">
      <c r="A138" s="32">
        <v>45657</v>
      </c>
      <c r="B138" s="32" t="s">
        <v>274</v>
      </c>
      <c r="C138" s="29">
        <f>'World (USA CB)'!G6/1000</f>
        <v>76328225.641000003</v>
      </c>
      <c r="D138" s="29">
        <f>'World (USA CB)'!F6/1000</f>
        <v>3267388705.9879999</v>
      </c>
      <c r="E138" s="30">
        <f t="shared" si="2"/>
        <v>2.336061990454843</v>
      </c>
      <c r="F138" s="62"/>
      <c r="G138" s="30"/>
      <c r="H138" s="30"/>
      <c r="I138" s="30"/>
      <c r="J138" s="30"/>
      <c r="K138" s="23"/>
      <c r="L138" s="23"/>
      <c r="M138" s="23"/>
      <c r="N138" s="23"/>
      <c r="O138" s="23"/>
      <c r="P138" s="23"/>
      <c r="Q138" s="59"/>
    </row>
    <row r="139" spans="1:33" x14ac:dyDescent="0.35">
      <c r="A139" s="32">
        <v>46022</v>
      </c>
      <c r="B139" t="s">
        <v>275</v>
      </c>
      <c r="C139" s="28">
        <f>C138-SUM(Canada_2024!$G$2,China_2024!$G$2,Mexico_2024!$G$2)/1000+SUM(Canada_2024!$M$104,China_2024!$O$2,Mexico_2024!$L$104)/1000</f>
        <v>328701810.94840002</v>
      </c>
      <c r="D139" s="29">
        <v>3267388705.9879999</v>
      </c>
      <c r="G139" s="24">
        <f>SUM($R$139,$AD$139:$AE$139,$W$139:$X$139)</f>
        <v>5.8052992791790805</v>
      </c>
      <c r="H139" s="24">
        <f>SUM($R$139,$AD$139:$AE$139,$W$139:$X$139,$Z$139)</f>
        <v>7.6467495414935698</v>
      </c>
      <c r="I139" s="24">
        <f>SUM($R$139,$AF$139:$AG$139,$W$139:$X$139)</f>
        <v>8.5250609549261593</v>
      </c>
      <c r="J139" s="24">
        <f>SUM($R$139,$AF$139:$AG$139,$W$139:$X$139,$Z$139)</f>
        <v>10.366511217240648</v>
      </c>
      <c r="K139" s="31">
        <f>100*C139/D139</f>
        <v>10.060076731795107</v>
      </c>
      <c r="L139" s="31">
        <f>SUM(R139:Z139)-SUM(T139,V139,Y139)</f>
        <v>11.952937657582893</v>
      </c>
      <c r="M139" s="31">
        <f>Summary_Final!F138</f>
        <v>11.477765306638034</v>
      </c>
      <c r="N139" s="31">
        <f>SUM(R139:X139,Z139)</f>
        <v>13.37062623242582</v>
      </c>
      <c r="O139" s="31">
        <f>Summary_Final!G138</f>
        <v>16.337931167405479</v>
      </c>
      <c r="P139" s="31">
        <f>SUM(R139:Z139)</f>
        <v>18.230792093193266</v>
      </c>
      <c r="Q139" s="60"/>
      <c r="R139" s="31">
        <f>(C138/D139)*100</f>
        <v>2.336061990454843</v>
      </c>
      <c r="S139" s="31">
        <f>((Canada_2024!$M$104/1000)/'Summary_Final (ex_auto MCA)'!$D$139)*100</f>
        <v>2.2051579927452507</v>
      </c>
      <c r="T139" s="31">
        <f>Summary_Final!I138-S139</f>
        <v>0.39203148616891381</v>
      </c>
      <c r="U139" s="31">
        <f>((Mexico_2024!$L$104/1000)/'Summary_Final (ex_auto MCA)'!$D$139)*100</f>
        <v>2.8834283142862778</v>
      </c>
      <c r="V139" s="31">
        <f>Summary_Final!J138-'Summary_Final (ex_auto MCA)'!U139</f>
        <v>1.025657088674012</v>
      </c>
      <c r="W139" s="31">
        <f>((China_2024!$R$2/1000)/$D$139)*100</f>
        <v>1.3434195488910177</v>
      </c>
      <c r="X139" s="31">
        <f>((China_2024!$S$2/1000)/$D$139)*100</f>
        <v>1.3434195488910161</v>
      </c>
      <c r="Y139" s="31">
        <f>((EU_2024!$L$2/1000)/'Summary_Final (ex_auto MCA)'!$D$139)*100</f>
        <v>4.8601658607674461</v>
      </c>
      <c r="Z139" s="31">
        <f>SUM(AA139:AB139)</f>
        <v>1.8414502623144888</v>
      </c>
      <c r="AA139" s="31">
        <f>((REPORT_Aluminum!T8/1000)/Summary_Final!$D$138)*100</f>
        <v>1.0735373520823093</v>
      </c>
      <c r="AB139" s="31">
        <f>((REPORT_Steel!T8/1000)/Summary_Final!$D$138)*100</f>
        <v>0.76791291023217945</v>
      </c>
      <c r="AC139" s="31">
        <f>((REPORT_Auto!O8/1000)/Summary_Final!$D$138)*100</f>
        <v>3.7477522909222469</v>
      </c>
      <c r="AD139" s="31">
        <f>((Canada_2024!P2/1000)/Summary_Final!$D$138)*100</f>
        <v>0.35632637834345138</v>
      </c>
      <c r="AE139" s="31">
        <f>((Mexico_2024!P2/1000)/Summary_Final!$D$138)*100</f>
        <v>0.42607181259875271</v>
      </c>
      <c r="AF139" s="31">
        <f>((Canada_2024!S2/1000)/Summary_Final!$D$138)*100</f>
        <v>1.522445024330469</v>
      </c>
      <c r="AG139" s="31">
        <f>((Mexico_2024!S2/1000)/Summary_Final!$D$138)*100</f>
        <v>1.9797148423588133</v>
      </c>
    </row>
  </sheetData>
  <mergeCells count="2">
    <mergeCell ref="C1:E1"/>
    <mergeCell ref="R1:X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99164-32CF-4D2B-9848-9B58D9360832}">
  <dimension ref="A2:K14"/>
  <sheetViews>
    <sheetView zoomScale="88" zoomScaleNormal="55" workbookViewId="0">
      <selection activeCell="C20" sqref="C20"/>
    </sheetView>
  </sheetViews>
  <sheetFormatPr baseColWidth="10" defaultRowHeight="14.5" x14ac:dyDescent="0.35"/>
  <cols>
    <col min="1" max="1" width="10.81640625" bestFit="1" customWidth="1"/>
    <col min="2" max="2" width="10.81640625" customWidth="1"/>
    <col min="3" max="3" width="26.81640625" bestFit="1" customWidth="1"/>
    <col min="4" max="4" width="23.453125" bestFit="1" customWidth="1"/>
    <col min="5" max="5" width="22.1796875" bestFit="1" customWidth="1"/>
    <col min="6" max="9" width="22.1796875" customWidth="1"/>
    <col min="10" max="10" width="26.453125" bestFit="1" customWidth="1"/>
    <col min="11" max="11" width="20.6328125" bestFit="1" customWidth="1"/>
    <col min="12" max="12" width="16.08984375" bestFit="1" customWidth="1"/>
    <col min="13" max="13" width="54.90625" bestFit="1" customWidth="1"/>
    <col min="14" max="14" width="54.6328125" bestFit="1" customWidth="1"/>
    <col min="15" max="15" width="54.90625" bestFit="1" customWidth="1"/>
    <col min="16" max="16" width="54.6328125" bestFit="1" customWidth="1"/>
  </cols>
  <sheetData>
    <row r="2" spans="1:11" x14ac:dyDescent="0.35">
      <c r="A2" t="s">
        <v>761</v>
      </c>
      <c r="B2" s="24">
        <f>'Summary_Final (ex_auto MCA)'!R139</f>
        <v>2.336061990454843</v>
      </c>
    </row>
    <row r="3" spans="1:11" x14ac:dyDescent="0.35">
      <c r="A3" t="s">
        <v>762</v>
      </c>
      <c r="B3" s="24">
        <f>'Summary_Final (ex_auto MCA)'!W139</f>
        <v>1.3434195488910177</v>
      </c>
      <c r="K3" s="24"/>
    </row>
    <row r="4" spans="1:11" x14ac:dyDescent="0.35">
      <c r="A4" t="s">
        <v>763</v>
      </c>
      <c r="B4" s="24">
        <f>'Summary_Final (ex_auto MCA)'!X139</f>
        <v>1.3434195488910161</v>
      </c>
      <c r="C4" s="24"/>
      <c r="D4" s="24"/>
      <c r="E4" s="24"/>
      <c r="F4" s="24"/>
      <c r="G4" s="24"/>
      <c r="H4" s="24"/>
      <c r="I4" s="24"/>
      <c r="J4" s="24"/>
    </row>
    <row r="5" spans="1:11" x14ac:dyDescent="0.35">
      <c r="A5" t="s">
        <v>772</v>
      </c>
      <c r="B5" s="24">
        <f>'Summary_Final (ex_auto MCA)'!S139+'Summary_Final (ex_auto MCA)'!T139</f>
        <v>2.5971894789141645</v>
      </c>
    </row>
    <row r="6" spans="1:11" x14ac:dyDescent="0.35">
      <c r="A6" t="s">
        <v>771</v>
      </c>
      <c r="B6" s="24">
        <f>'Summary_Final (ex_auto MCA)'!$U$139+'Summary_Final (ex_auto MCA)'!V139</f>
        <v>3.9090854029602897</v>
      </c>
    </row>
    <row r="7" spans="1:11" x14ac:dyDescent="0.35">
      <c r="A7" t="s">
        <v>766</v>
      </c>
      <c r="B7" s="24">
        <f>'Summary_Final (ex_auto MCA)'!AF139-B5</f>
        <v>-1.0747444545836955</v>
      </c>
    </row>
    <row r="8" spans="1:11" x14ac:dyDescent="0.35">
      <c r="A8" t="s">
        <v>767</v>
      </c>
      <c r="B8" s="24">
        <f>'Summary_Final (ex_auto MCA)'!AG139-Summary!B6</f>
        <v>-1.9293705606014764</v>
      </c>
    </row>
    <row r="9" spans="1:11" x14ac:dyDescent="0.35">
      <c r="A9" t="s">
        <v>768</v>
      </c>
      <c r="B9" s="24">
        <f>'Summary_Final (ex_auto MCA)'!Z139</f>
        <v>1.8414502623144888</v>
      </c>
    </row>
    <row r="10" spans="1:11" x14ac:dyDescent="0.35">
      <c r="A10" t="s">
        <v>139</v>
      </c>
      <c r="B10" s="24">
        <f>SUM(B2:B9)</f>
        <v>10.366511217240646</v>
      </c>
    </row>
    <row r="11" spans="1:11" x14ac:dyDescent="0.35">
      <c r="A11" t="s">
        <v>775</v>
      </c>
      <c r="B11" s="24">
        <f>'Summary_Final (ex_auto MCA)'!$AC$139</f>
        <v>3.7477522909222469</v>
      </c>
    </row>
    <row r="12" spans="1:11" x14ac:dyDescent="0.35">
      <c r="A12" t="s">
        <v>769</v>
      </c>
      <c r="B12" s="24">
        <f>-SUM(B7:B8)</f>
        <v>3.0041150151851719</v>
      </c>
    </row>
    <row r="13" spans="1:11" x14ac:dyDescent="0.35">
      <c r="A13" t="s">
        <v>770</v>
      </c>
      <c r="B13" s="24">
        <f>'Summary_Final (ex_auto MCA)'!Y139</f>
        <v>4.8601658607674461</v>
      </c>
    </row>
    <row r="14" spans="1:11" x14ac:dyDescent="0.35">
      <c r="A14" t="s">
        <v>773</v>
      </c>
      <c r="B14" s="24">
        <f>SUM(B10:B13)</f>
        <v>21.978544384115509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F9411-49AE-49C2-A4B1-AC4E056967FF}">
  <dimension ref="A2:L13"/>
  <sheetViews>
    <sheetView workbookViewId="0">
      <selection activeCell="E14" sqref="E14"/>
    </sheetView>
  </sheetViews>
  <sheetFormatPr baseColWidth="10" defaultRowHeight="14.5" x14ac:dyDescent="0.35"/>
  <cols>
    <col min="2" max="2" width="10.81640625" bestFit="1" customWidth="1"/>
    <col min="3" max="3" width="10.81640625" customWidth="1"/>
    <col min="4" max="4" width="26.81640625" bestFit="1" customWidth="1"/>
    <col min="5" max="5" width="23.453125" bestFit="1" customWidth="1"/>
    <col min="6" max="6" width="22.1796875" bestFit="1" customWidth="1"/>
    <col min="7" max="10" width="22.1796875" customWidth="1"/>
    <col min="11" max="11" width="26.453125" bestFit="1" customWidth="1"/>
    <col min="12" max="12" width="20.6328125" bestFit="1" customWidth="1"/>
    <col min="13" max="13" width="16.08984375" bestFit="1" customWidth="1"/>
    <col min="14" max="14" width="54.90625" bestFit="1" customWidth="1"/>
    <col min="15" max="15" width="54.6328125" bestFit="1" customWidth="1"/>
    <col min="16" max="16" width="54.90625" bestFit="1" customWidth="1"/>
    <col min="17" max="17" width="54.6328125" bestFit="1" customWidth="1"/>
  </cols>
  <sheetData>
    <row r="2" spans="1:12" x14ac:dyDescent="0.35">
      <c r="B2" t="s">
        <v>761</v>
      </c>
      <c r="C2" t="s">
        <v>762</v>
      </c>
      <c r="D2" t="s">
        <v>763</v>
      </c>
      <c r="E2" t="s">
        <v>764</v>
      </c>
      <c r="F2" t="s">
        <v>765</v>
      </c>
      <c r="G2" t="s">
        <v>766</v>
      </c>
      <c r="H2" t="s">
        <v>767</v>
      </c>
      <c r="I2" t="s">
        <v>768</v>
      </c>
      <c r="J2" t="s">
        <v>769</v>
      </c>
      <c r="K2" t="s">
        <v>770</v>
      </c>
      <c r="L2" t="s">
        <v>139</v>
      </c>
    </row>
    <row r="3" spans="1:12" x14ac:dyDescent="0.35">
      <c r="A3" t="s">
        <v>761</v>
      </c>
      <c r="B3" s="24">
        <f>'Summary_Final (ex_auto MCA)'!R139</f>
        <v>2.336061990454843</v>
      </c>
      <c r="C3" s="24"/>
      <c r="D3" s="24"/>
      <c r="E3" s="24"/>
      <c r="F3" s="24"/>
      <c r="G3" s="24"/>
      <c r="H3" s="24"/>
      <c r="I3" s="24"/>
      <c r="J3" s="24"/>
      <c r="L3" s="24"/>
    </row>
    <row r="4" spans="1:12" x14ac:dyDescent="0.35">
      <c r="A4" t="s">
        <v>762</v>
      </c>
      <c r="B4" s="24"/>
      <c r="C4" s="24">
        <f>'Summary_Final (ex_auto MCA)'!W139</f>
        <v>1.3434195488910177</v>
      </c>
      <c r="D4" s="24"/>
      <c r="E4" s="24"/>
      <c r="F4" s="24"/>
      <c r="G4" s="24"/>
      <c r="H4" s="24"/>
      <c r="I4" s="24"/>
      <c r="J4" s="24"/>
    </row>
    <row r="5" spans="1:12" x14ac:dyDescent="0.35">
      <c r="A5" t="s">
        <v>763</v>
      </c>
      <c r="B5" s="24"/>
      <c r="C5" s="24"/>
      <c r="D5" s="24">
        <f>'Summary_Final (ex_auto MCA)'!X139</f>
        <v>1.3434195488910161</v>
      </c>
      <c r="E5" s="24"/>
      <c r="F5" s="24"/>
      <c r="G5" s="24"/>
      <c r="H5" s="24"/>
      <c r="I5" s="24"/>
      <c r="J5" s="24"/>
    </row>
    <row r="6" spans="1:12" x14ac:dyDescent="0.35">
      <c r="A6" t="s">
        <v>764</v>
      </c>
      <c r="B6" s="24"/>
      <c r="C6" s="24"/>
      <c r="D6" s="24"/>
      <c r="E6" s="24">
        <f>'Summary_Final (ex_auto MCA)'!S139+'Summary_Final (ex_auto MCA)'!T139</f>
        <v>2.5971894789141645</v>
      </c>
      <c r="F6" s="24"/>
      <c r="G6" s="24"/>
      <c r="H6" s="24"/>
      <c r="I6" s="24"/>
      <c r="J6" s="24"/>
    </row>
    <row r="7" spans="1:12" x14ac:dyDescent="0.35">
      <c r="A7" t="s">
        <v>765</v>
      </c>
      <c r="B7" s="24"/>
      <c r="C7" s="24"/>
      <c r="D7" s="24"/>
      <c r="E7" s="24"/>
      <c r="F7" s="24">
        <f>'Summary_Final (ex_auto MCA)'!$U$139+'Summary_Final (ex_auto MCA)'!V139</f>
        <v>3.9090854029602897</v>
      </c>
      <c r="G7" s="24"/>
      <c r="H7" s="24"/>
      <c r="I7" s="24"/>
      <c r="J7" s="24"/>
    </row>
    <row r="8" spans="1:12" x14ac:dyDescent="0.35">
      <c r="A8" t="s">
        <v>766</v>
      </c>
      <c r="G8" s="24">
        <f>'Summary_Final (ex_auto MCA)'!AF139-E6</f>
        <v>-1.0747444545836955</v>
      </c>
    </row>
    <row r="9" spans="1:12" x14ac:dyDescent="0.35">
      <c r="A9" t="s">
        <v>767</v>
      </c>
      <c r="H9" s="24">
        <f>'Summary_Final (ex_auto MCA)'!AG139-Feuil1!F7</f>
        <v>-1.9293705606014764</v>
      </c>
      <c r="I9" s="24"/>
      <c r="J9" s="24"/>
    </row>
    <row r="10" spans="1:12" x14ac:dyDescent="0.35">
      <c r="A10" t="s">
        <v>768</v>
      </c>
      <c r="I10" s="24">
        <f>'Summary_Final (ex_auto MCA)'!Z139</f>
        <v>1.8414502623144888</v>
      </c>
      <c r="J10" s="24"/>
    </row>
    <row r="11" spans="1:12" x14ac:dyDescent="0.35">
      <c r="A11" t="s">
        <v>769</v>
      </c>
      <c r="J11" s="24">
        <f>-SUM(G8:H9)</f>
        <v>3.0041150151851719</v>
      </c>
    </row>
    <row r="12" spans="1:12" x14ac:dyDescent="0.35">
      <c r="A12" t="s">
        <v>770</v>
      </c>
      <c r="K12" s="23">
        <f>'Summary_Final (ex_auto MCA)'!Y139</f>
        <v>4.8601658607674461</v>
      </c>
    </row>
    <row r="13" spans="1:12" x14ac:dyDescent="0.35">
      <c r="A13" t="s">
        <v>139</v>
      </c>
      <c r="B13" s="24"/>
      <c r="C13" s="24">
        <f>SUM($B$3:B12)</f>
        <v>2.336061990454843</v>
      </c>
      <c r="D13" s="24">
        <f>SUM($B$3:C12)</f>
        <v>3.6794815393458604</v>
      </c>
      <c r="E13" s="24">
        <f>SUM($B$3:D12)</f>
        <v>5.0229010882368765</v>
      </c>
      <c r="F13" s="24">
        <f>SUM($B$3:E12)</f>
        <v>7.620090567151041</v>
      </c>
      <c r="G13" s="24">
        <f>SUM($B$3:F12)</f>
        <v>11.52917597011133</v>
      </c>
      <c r="H13" s="24">
        <f>SUM($B$3:G12)</f>
        <v>10.454431515527634</v>
      </c>
      <c r="I13" s="24">
        <f>SUM($B$3:H12)</f>
        <v>8.5250609549261576</v>
      </c>
      <c r="J13" s="24">
        <f>SUM($B$3:I12)</f>
        <v>10.366511217240646</v>
      </c>
      <c r="K13" s="24">
        <f>SUM($B$3:J12)</f>
        <v>13.370626232425817</v>
      </c>
      <c r="L13" s="24">
        <f>SUM($B$3:K12)</f>
        <v>18.230792093193262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5"/>
  <sheetViews>
    <sheetView zoomScaleNormal="100" workbookViewId="0">
      <selection activeCell="I2" sqref="I2"/>
    </sheetView>
  </sheetViews>
  <sheetFormatPr baseColWidth="10" defaultColWidth="9.1796875" defaultRowHeight="14.5" x14ac:dyDescent="0.35"/>
  <cols>
    <col min="1" max="1" width="5" bestFit="1" customWidth="1"/>
    <col min="2" max="2" width="24" bestFit="1" customWidth="1"/>
    <col min="3" max="3" width="9.453125" bestFit="1" customWidth="1"/>
    <col min="4" max="4" width="23" bestFit="1" customWidth="1"/>
    <col min="5" max="5" width="9.453125" bestFit="1" customWidth="1"/>
    <col min="6" max="6" width="19.7265625" bestFit="1" customWidth="1"/>
    <col min="7" max="7" width="22.7265625" bestFit="1" customWidth="1"/>
    <col min="8" max="8" width="26" bestFit="1" customWidth="1"/>
    <col min="9" max="9" width="23" bestFit="1" customWidth="1"/>
  </cols>
  <sheetData>
    <row r="1" spans="1:10" x14ac:dyDescent="0.35">
      <c r="A1" s="7" t="s">
        <v>0</v>
      </c>
      <c r="B1" s="7" t="s">
        <v>1</v>
      </c>
      <c r="C1" s="8" t="s">
        <v>6</v>
      </c>
      <c r="D1" s="7" t="s">
        <v>2</v>
      </c>
      <c r="E1" s="9" t="s">
        <v>6</v>
      </c>
      <c r="F1" s="7" t="s">
        <v>3</v>
      </c>
      <c r="G1" s="7" t="s">
        <v>4</v>
      </c>
      <c r="H1" s="7" t="s">
        <v>7</v>
      </c>
      <c r="I1" s="7" t="s">
        <v>5</v>
      </c>
    </row>
    <row r="2" spans="1:10" x14ac:dyDescent="0.35">
      <c r="A2" s="4">
        <v>1891</v>
      </c>
      <c r="B2" s="5">
        <v>379028</v>
      </c>
      <c r="C2" s="6">
        <v>44.8</v>
      </c>
      <c r="D2" s="5">
        <v>466455</v>
      </c>
      <c r="E2" s="6">
        <v>55.2</v>
      </c>
      <c r="F2" s="5">
        <v>845483</v>
      </c>
      <c r="G2" s="5">
        <v>215791</v>
      </c>
      <c r="H2" s="6">
        <v>46.3</v>
      </c>
      <c r="I2" s="6">
        <v>25.5</v>
      </c>
      <c r="J2" s="1"/>
    </row>
    <row r="3" spans="1:10" x14ac:dyDescent="0.35">
      <c r="A3" s="4">
        <v>1892</v>
      </c>
      <c r="B3" s="5">
        <v>448771</v>
      </c>
      <c r="C3" s="6">
        <v>55.8</v>
      </c>
      <c r="D3" s="5">
        <v>355527</v>
      </c>
      <c r="E3" s="6">
        <v>44.2</v>
      </c>
      <c r="F3" s="5">
        <v>804298</v>
      </c>
      <c r="G3" s="5">
        <v>173098</v>
      </c>
      <c r="H3" s="6">
        <v>48.7</v>
      </c>
      <c r="I3" s="6">
        <v>21.5</v>
      </c>
      <c r="J3" s="1"/>
    </row>
    <row r="4" spans="1:10" x14ac:dyDescent="0.35">
      <c r="A4" s="4">
        <v>1893</v>
      </c>
      <c r="B4" s="5">
        <v>432450</v>
      </c>
      <c r="C4" s="6">
        <v>51.9</v>
      </c>
      <c r="D4" s="5">
        <v>400283</v>
      </c>
      <c r="E4" s="6">
        <v>48.1</v>
      </c>
      <c r="F4" s="5">
        <v>832733</v>
      </c>
      <c r="G4" s="5">
        <v>198373</v>
      </c>
      <c r="H4" s="6">
        <v>49.6</v>
      </c>
      <c r="I4" s="6">
        <v>23.8</v>
      </c>
      <c r="J4" s="1"/>
    </row>
    <row r="5" spans="1:10" x14ac:dyDescent="0.35">
      <c r="A5" s="4">
        <v>1894</v>
      </c>
      <c r="B5" s="5">
        <v>372462</v>
      </c>
      <c r="C5" s="6">
        <v>59.1</v>
      </c>
      <c r="D5" s="5">
        <v>257646</v>
      </c>
      <c r="E5" s="6">
        <v>40.9</v>
      </c>
      <c r="F5" s="5">
        <v>630108</v>
      </c>
      <c r="G5" s="5">
        <v>128882</v>
      </c>
      <c r="H5" s="6">
        <v>50</v>
      </c>
      <c r="I5" s="6">
        <v>20.5</v>
      </c>
      <c r="J5" s="1"/>
    </row>
    <row r="6" spans="1:10" x14ac:dyDescent="0.35">
      <c r="A6" s="4">
        <v>1895</v>
      </c>
      <c r="B6" s="5">
        <v>376890</v>
      </c>
      <c r="C6" s="6">
        <v>51.5</v>
      </c>
      <c r="D6" s="5">
        <v>354272</v>
      </c>
      <c r="E6" s="6">
        <v>48.5</v>
      </c>
      <c r="F6" s="5">
        <v>731162</v>
      </c>
      <c r="G6" s="5">
        <v>147901</v>
      </c>
      <c r="H6" s="6">
        <v>41.7</v>
      </c>
      <c r="I6" s="6">
        <v>20.2</v>
      </c>
      <c r="J6" s="1"/>
    </row>
    <row r="7" spans="1:10" x14ac:dyDescent="0.35">
      <c r="A7" s="4">
        <v>1896</v>
      </c>
      <c r="B7" s="5">
        <v>368898</v>
      </c>
      <c r="C7" s="6">
        <v>48.6</v>
      </c>
      <c r="D7" s="5">
        <v>390797</v>
      </c>
      <c r="E7" s="6">
        <v>51.4</v>
      </c>
      <c r="F7" s="5">
        <v>759695</v>
      </c>
      <c r="G7" s="5">
        <v>156105</v>
      </c>
      <c r="H7" s="6">
        <v>39.9</v>
      </c>
      <c r="I7" s="6">
        <v>20.5</v>
      </c>
      <c r="J7" s="1"/>
    </row>
    <row r="8" spans="1:10" x14ac:dyDescent="0.35">
      <c r="A8" s="4">
        <v>1897</v>
      </c>
      <c r="B8" s="5">
        <v>381902</v>
      </c>
      <c r="C8" s="6">
        <v>48.4</v>
      </c>
      <c r="D8" s="5">
        <v>407349</v>
      </c>
      <c r="E8" s="6">
        <v>51.6</v>
      </c>
      <c r="F8" s="5">
        <v>789251</v>
      </c>
      <c r="G8" s="5">
        <v>171779</v>
      </c>
      <c r="H8" s="6">
        <v>42.2</v>
      </c>
      <c r="I8" s="6">
        <v>21.8</v>
      </c>
      <c r="J8" s="1"/>
    </row>
    <row r="9" spans="1:10" x14ac:dyDescent="0.35">
      <c r="A9" s="4">
        <v>1898</v>
      </c>
      <c r="B9" s="5">
        <v>291534</v>
      </c>
      <c r="C9" s="6">
        <v>49.7</v>
      </c>
      <c r="D9" s="5">
        <v>295620</v>
      </c>
      <c r="E9" s="6">
        <v>50.3</v>
      </c>
      <c r="F9" s="5">
        <v>587154</v>
      </c>
      <c r="G9" s="5">
        <v>144259</v>
      </c>
      <c r="H9" s="6">
        <v>48.8</v>
      </c>
      <c r="I9" s="6">
        <v>24.6</v>
      </c>
      <c r="J9" s="1"/>
    </row>
    <row r="10" spans="1:10" x14ac:dyDescent="0.35">
      <c r="A10" s="4">
        <v>1899</v>
      </c>
      <c r="B10" s="5">
        <v>299669</v>
      </c>
      <c r="C10" s="6">
        <v>43.7</v>
      </c>
      <c r="D10" s="5">
        <v>385773</v>
      </c>
      <c r="E10" s="6">
        <v>56.3</v>
      </c>
      <c r="F10" s="5">
        <v>685442</v>
      </c>
      <c r="G10" s="5">
        <v>200873</v>
      </c>
      <c r="H10" s="6">
        <v>52.1</v>
      </c>
      <c r="I10" s="6">
        <v>29.3</v>
      </c>
      <c r="J10" s="1"/>
    </row>
    <row r="11" spans="1:10" x14ac:dyDescent="0.35">
      <c r="A11" s="4">
        <v>1900</v>
      </c>
      <c r="B11" s="5">
        <v>366760</v>
      </c>
      <c r="C11" s="6">
        <v>44.2</v>
      </c>
      <c r="D11" s="5">
        <v>463759</v>
      </c>
      <c r="E11" s="6">
        <v>55.8</v>
      </c>
      <c r="F11" s="5">
        <v>830519</v>
      </c>
      <c r="G11" s="5">
        <v>228365</v>
      </c>
      <c r="H11" s="6">
        <v>49.2</v>
      </c>
      <c r="I11" s="6">
        <v>27.5</v>
      </c>
      <c r="J11" s="1"/>
    </row>
    <row r="12" spans="1:10" x14ac:dyDescent="0.35">
      <c r="A12" s="4">
        <v>1901</v>
      </c>
      <c r="B12" s="5">
        <v>339093</v>
      </c>
      <c r="C12" s="6">
        <v>42</v>
      </c>
      <c r="D12" s="5">
        <v>468670</v>
      </c>
      <c r="E12" s="6">
        <v>58</v>
      </c>
      <c r="F12" s="5">
        <v>807763</v>
      </c>
      <c r="G12" s="5">
        <v>232641</v>
      </c>
      <c r="H12" s="6">
        <v>49.6</v>
      </c>
      <c r="I12" s="6">
        <v>28.8</v>
      </c>
      <c r="J12" s="1"/>
    </row>
    <row r="13" spans="1:10" x14ac:dyDescent="0.35">
      <c r="A13" s="4">
        <v>1902</v>
      </c>
      <c r="B13" s="5">
        <v>396542</v>
      </c>
      <c r="C13" s="6">
        <v>44.1</v>
      </c>
      <c r="D13" s="5">
        <v>503252</v>
      </c>
      <c r="E13" s="6">
        <v>55.9</v>
      </c>
      <c r="F13" s="5">
        <v>899794</v>
      </c>
      <c r="G13" s="5">
        <v>250550</v>
      </c>
      <c r="H13" s="6">
        <v>49.8</v>
      </c>
      <c r="I13" s="6">
        <v>27.8</v>
      </c>
      <c r="J13" s="1"/>
    </row>
    <row r="14" spans="1:10" x14ac:dyDescent="0.35">
      <c r="A14" s="4">
        <v>1903</v>
      </c>
      <c r="B14" s="5">
        <v>437291</v>
      </c>
      <c r="C14" s="6">
        <v>43.4</v>
      </c>
      <c r="D14" s="5">
        <v>570669</v>
      </c>
      <c r="E14" s="6">
        <v>56.6</v>
      </c>
      <c r="F14" s="5">
        <v>1007960</v>
      </c>
      <c r="G14" s="5">
        <v>279780</v>
      </c>
      <c r="H14" s="6">
        <v>49</v>
      </c>
      <c r="I14" s="6">
        <v>27.8</v>
      </c>
      <c r="J14" s="1"/>
    </row>
    <row r="15" spans="1:10" x14ac:dyDescent="0.35">
      <c r="A15" s="4">
        <v>1904</v>
      </c>
      <c r="B15" s="5">
        <v>454153</v>
      </c>
      <c r="C15" s="6">
        <v>46.3</v>
      </c>
      <c r="D15" s="5">
        <v>527669</v>
      </c>
      <c r="E15" s="6">
        <v>53.7</v>
      </c>
      <c r="F15" s="5">
        <v>981822</v>
      </c>
      <c r="G15" s="5">
        <v>257331</v>
      </c>
      <c r="H15" s="6">
        <v>48.8</v>
      </c>
      <c r="I15" s="6">
        <v>26.2</v>
      </c>
      <c r="J15" s="1"/>
    </row>
    <row r="16" spans="1:10" x14ac:dyDescent="0.35">
      <c r="A16" s="4">
        <v>1905</v>
      </c>
      <c r="B16" s="5">
        <v>517073</v>
      </c>
      <c r="C16" s="6">
        <v>47.6</v>
      </c>
      <c r="D16" s="5">
        <v>570045</v>
      </c>
      <c r="E16" s="6">
        <v>52.4</v>
      </c>
      <c r="F16" s="5">
        <v>1087118</v>
      </c>
      <c r="G16" s="5">
        <v>257898</v>
      </c>
      <c r="H16" s="6">
        <v>45.2</v>
      </c>
      <c r="I16" s="6">
        <v>23.7</v>
      </c>
      <c r="J16" s="1"/>
    </row>
    <row r="17" spans="1:10" x14ac:dyDescent="0.35">
      <c r="A17" s="4">
        <v>1906</v>
      </c>
      <c r="B17" s="5">
        <v>548696</v>
      </c>
      <c r="C17" s="6">
        <v>45.2</v>
      </c>
      <c r="D17" s="5">
        <v>664722</v>
      </c>
      <c r="E17" s="6">
        <v>54.8</v>
      </c>
      <c r="F17" s="5">
        <v>1213418</v>
      </c>
      <c r="G17" s="5">
        <v>293558</v>
      </c>
      <c r="H17" s="6">
        <v>44.2</v>
      </c>
      <c r="I17" s="6">
        <v>24.2</v>
      </c>
      <c r="J17" s="1"/>
    </row>
    <row r="18" spans="1:10" x14ac:dyDescent="0.35">
      <c r="A18" s="4">
        <v>1907</v>
      </c>
      <c r="B18" s="5">
        <v>641953</v>
      </c>
      <c r="C18" s="6">
        <v>45.4</v>
      </c>
      <c r="D18" s="5">
        <v>773449</v>
      </c>
      <c r="E18" s="6">
        <v>54.6</v>
      </c>
      <c r="F18" s="5">
        <v>1415402</v>
      </c>
      <c r="G18" s="5">
        <v>329122</v>
      </c>
      <c r="H18" s="6">
        <v>42.6</v>
      </c>
      <c r="I18" s="6">
        <v>23.3</v>
      </c>
      <c r="J18" s="1"/>
    </row>
    <row r="19" spans="1:10" x14ac:dyDescent="0.35">
      <c r="A19" s="4">
        <v>1908</v>
      </c>
      <c r="B19" s="5">
        <v>525705</v>
      </c>
      <c r="C19" s="6">
        <v>44.4</v>
      </c>
      <c r="D19" s="5">
        <v>657416</v>
      </c>
      <c r="E19" s="6">
        <v>55.6</v>
      </c>
      <c r="F19" s="5">
        <v>1183121</v>
      </c>
      <c r="G19" s="5">
        <v>282273</v>
      </c>
      <c r="H19" s="6">
        <v>42.9</v>
      </c>
      <c r="I19" s="6">
        <v>23.9</v>
      </c>
      <c r="J19" s="1"/>
    </row>
    <row r="20" spans="1:10" x14ac:dyDescent="0.35">
      <c r="A20" s="4">
        <v>1909</v>
      </c>
      <c r="B20" s="5">
        <v>599376</v>
      </c>
      <c r="C20" s="6">
        <v>46.8</v>
      </c>
      <c r="D20" s="5">
        <v>682266</v>
      </c>
      <c r="E20" s="6">
        <v>53.2</v>
      </c>
      <c r="F20" s="5">
        <v>1281642</v>
      </c>
      <c r="G20" s="5">
        <v>294377</v>
      </c>
      <c r="H20" s="6">
        <v>43.1</v>
      </c>
      <c r="I20" s="6">
        <v>23</v>
      </c>
      <c r="J20" s="1"/>
    </row>
    <row r="21" spans="1:10" x14ac:dyDescent="0.35">
      <c r="A21" s="4">
        <v>1910</v>
      </c>
      <c r="B21" s="5">
        <v>761353</v>
      </c>
      <c r="C21" s="6">
        <v>49.2</v>
      </c>
      <c r="D21" s="5">
        <v>785756</v>
      </c>
      <c r="E21" s="6">
        <v>50.8</v>
      </c>
      <c r="F21" s="5">
        <v>1547109</v>
      </c>
      <c r="G21" s="5">
        <v>326562</v>
      </c>
      <c r="H21" s="6">
        <v>41.6</v>
      </c>
      <c r="I21" s="6">
        <v>21.1</v>
      </c>
      <c r="J21" s="1"/>
    </row>
    <row r="22" spans="1:10" x14ac:dyDescent="0.35">
      <c r="A22" s="4">
        <v>1911</v>
      </c>
      <c r="B22" s="5">
        <v>776964</v>
      </c>
      <c r="C22" s="6">
        <v>50.9</v>
      </c>
      <c r="D22" s="5">
        <v>750981</v>
      </c>
      <c r="E22" s="6">
        <v>49.1</v>
      </c>
      <c r="F22" s="5">
        <v>1527945</v>
      </c>
      <c r="G22" s="5">
        <v>309966</v>
      </c>
      <c r="H22" s="6">
        <v>41.3</v>
      </c>
      <c r="I22" s="6">
        <v>20.3</v>
      </c>
      <c r="J22" s="1"/>
    </row>
    <row r="23" spans="1:10" x14ac:dyDescent="0.35">
      <c r="A23" s="4">
        <v>1912</v>
      </c>
      <c r="B23" s="5">
        <v>881513</v>
      </c>
      <c r="C23" s="6">
        <v>53.7</v>
      </c>
      <c r="D23" s="5">
        <v>759210</v>
      </c>
      <c r="E23" s="6">
        <v>46.3</v>
      </c>
      <c r="F23" s="5">
        <v>1640723</v>
      </c>
      <c r="G23" s="5">
        <v>304899</v>
      </c>
      <c r="H23" s="6">
        <v>40.200000000000003</v>
      </c>
      <c r="I23" s="6">
        <v>18.600000000000001</v>
      </c>
      <c r="J23" s="1"/>
    </row>
    <row r="24" spans="1:10" x14ac:dyDescent="0.35">
      <c r="A24" s="4">
        <v>1913</v>
      </c>
      <c r="B24" s="5">
        <v>986972</v>
      </c>
      <c r="C24" s="6">
        <v>55.9</v>
      </c>
      <c r="D24" s="5">
        <v>779717</v>
      </c>
      <c r="E24" s="6">
        <v>44.1</v>
      </c>
      <c r="F24" s="5">
        <v>1766689</v>
      </c>
      <c r="G24" s="5">
        <v>312510</v>
      </c>
      <c r="H24" s="6">
        <v>40.1</v>
      </c>
      <c r="I24" s="6">
        <v>17.7</v>
      </c>
      <c r="J24" s="1"/>
    </row>
    <row r="25" spans="1:10" x14ac:dyDescent="0.35">
      <c r="A25" s="4">
        <v>1914</v>
      </c>
      <c r="B25" s="5">
        <v>1152393</v>
      </c>
      <c r="C25" s="6">
        <v>60.4</v>
      </c>
      <c r="D25" s="5">
        <v>754008</v>
      </c>
      <c r="E25" s="6">
        <v>39.6</v>
      </c>
      <c r="F25" s="5">
        <v>1906401</v>
      </c>
      <c r="G25" s="5">
        <v>283719</v>
      </c>
      <c r="H25" s="6">
        <v>37.6</v>
      </c>
      <c r="I25" s="6">
        <v>14.9</v>
      </c>
      <c r="J25" s="1"/>
    </row>
    <row r="26" spans="1:10" x14ac:dyDescent="0.35">
      <c r="A26" s="4">
        <v>1915</v>
      </c>
      <c r="B26" s="5">
        <v>1032863</v>
      </c>
      <c r="C26" s="6">
        <v>62.7</v>
      </c>
      <c r="D26" s="5">
        <v>615523</v>
      </c>
      <c r="E26" s="6">
        <v>37.299999999999997</v>
      </c>
      <c r="F26" s="5">
        <v>1648386</v>
      </c>
      <c r="G26" s="5">
        <v>205747</v>
      </c>
      <c r="H26" s="6">
        <v>33.4</v>
      </c>
      <c r="I26" s="6">
        <v>12.5</v>
      </c>
      <c r="J26" s="1"/>
    </row>
    <row r="27" spans="1:10" x14ac:dyDescent="0.35">
      <c r="A27" s="4">
        <v>1916</v>
      </c>
      <c r="B27" s="5">
        <v>1495881</v>
      </c>
      <c r="C27" s="6">
        <v>68.599999999999994</v>
      </c>
      <c r="D27" s="5">
        <v>683153</v>
      </c>
      <c r="E27" s="6">
        <v>31.4</v>
      </c>
      <c r="F27" s="5">
        <v>2179034</v>
      </c>
      <c r="G27" s="5">
        <v>209726</v>
      </c>
      <c r="H27" s="6">
        <v>30.7</v>
      </c>
      <c r="I27" s="6">
        <v>9.6</v>
      </c>
      <c r="J27" s="1"/>
    </row>
    <row r="28" spans="1:10" x14ac:dyDescent="0.35">
      <c r="A28" s="4">
        <v>1917</v>
      </c>
      <c r="B28" s="5">
        <v>1852531</v>
      </c>
      <c r="C28" s="6">
        <v>69.5</v>
      </c>
      <c r="D28" s="5">
        <v>814689</v>
      </c>
      <c r="E28" s="6">
        <v>30.5</v>
      </c>
      <c r="F28" s="5">
        <v>2667220</v>
      </c>
      <c r="G28" s="5">
        <v>221659</v>
      </c>
      <c r="H28" s="6">
        <v>27.2</v>
      </c>
      <c r="I28" s="6">
        <v>8.3000000000000007</v>
      </c>
      <c r="J28" s="1"/>
    </row>
    <row r="29" spans="1:10" x14ac:dyDescent="0.35">
      <c r="A29" s="4">
        <v>1918</v>
      </c>
      <c r="B29" s="5">
        <v>3267437</v>
      </c>
      <c r="C29" s="6">
        <v>75.672689333013736</v>
      </c>
      <c r="D29" s="5">
        <v>1050418</v>
      </c>
      <c r="E29" s="6">
        <v>24.327310666986271</v>
      </c>
      <c r="F29" s="5">
        <v>4317855</v>
      </c>
      <c r="G29" s="5">
        <v>254444</v>
      </c>
      <c r="H29" s="6">
        <v>24.223118796517195</v>
      </c>
      <c r="I29" s="6">
        <v>5.8928333628618841</v>
      </c>
      <c r="J29" s="1"/>
    </row>
    <row r="30" spans="1:10" x14ac:dyDescent="0.35">
      <c r="A30" s="4">
        <v>1919</v>
      </c>
      <c r="B30" s="5">
        <v>2711462</v>
      </c>
      <c r="C30" s="6">
        <v>70.8</v>
      </c>
      <c r="D30" s="5">
        <v>1116221</v>
      </c>
      <c r="E30" s="6">
        <v>29.2</v>
      </c>
      <c r="F30" s="5">
        <v>3827683</v>
      </c>
      <c r="G30" s="5">
        <v>237457</v>
      </c>
      <c r="H30" s="6">
        <v>21.3</v>
      </c>
      <c r="I30" s="6">
        <v>6.2</v>
      </c>
      <c r="J30" s="1"/>
    </row>
    <row r="31" spans="1:10" x14ac:dyDescent="0.35">
      <c r="A31" s="4">
        <v>1920</v>
      </c>
      <c r="B31" s="5">
        <v>3115958</v>
      </c>
      <c r="C31" s="6">
        <v>61.1</v>
      </c>
      <c r="D31" s="5">
        <v>1985865</v>
      </c>
      <c r="E31" s="6">
        <v>38.9</v>
      </c>
      <c r="F31" s="5">
        <v>5101823</v>
      </c>
      <c r="G31" s="5">
        <v>325646</v>
      </c>
      <c r="H31" s="6">
        <v>16.399999999999999</v>
      </c>
      <c r="I31" s="6">
        <v>6.4</v>
      </c>
      <c r="J31" s="1"/>
    </row>
    <row r="32" spans="1:10" x14ac:dyDescent="0.35">
      <c r="A32" s="4">
        <v>1921</v>
      </c>
      <c r="B32" s="5">
        <v>1564278</v>
      </c>
      <c r="C32" s="6">
        <v>61.2</v>
      </c>
      <c r="D32" s="5">
        <v>992591</v>
      </c>
      <c r="E32" s="6">
        <v>38.799999999999997</v>
      </c>
      <c r="F32" s="5">
        <v>2556869</v>
      </c>
      <c r="G32" s="5">
        <v>292397</v>
      </c>
      <c r="H32" s="6">
        <v>29.5</v>
      </c>
      <c r="I32" s="6">
        <v>11.4</v>
      </c>
      <c r="J32" s="1"/>
    </row>
    <row r="33" spans="1:10" x14ac:dyDescent="0.35">
      <c r="A33" s="4">
        <v>1922</v>
      </c>
      <c r="B33" s="5">
        <v>1888240</v>
      </c>
      <c r="C33" s="6">
        <v>61.4</v>
      </c>
      <c r="D33" s="5">
        <v>1185533</v>
      </c>
      <c r="E33" s="6">
        <v>38.6</v>
      </c>
      <c r="F33" s="5">
        <v>3073773</v>
      </c>
      <c r="G33" s="5">
        <v>451356</v>
      </c>
      <c r="H33" s="6">
        <v>38.1</v>
      </c>
      <c r="I33" s="6">
        <v>14.7</v>
      </c>
      <c r="J33" s="1"/>
    </row>
    <row r="34" spans="1:10" x14ac:dyDescent="0.35">
      <c r="A34" s="4">
        <v>1923</v>
      </c>
      <c r="B34" s="5">
        <v>2165148</v>
      </c>
      <c r="C34" s="6">
        <v>58</v>
      </c>
      <c r="D34" s="5">
        <v>1566621</v>
      </c>
      <c r="E34" s="6">
        <v>42</v>
      </c>
      <c r="F34" s="5">
        <v>3731769</v>
      </c>
      <c r="G34" s="5">
        <v>566664</v>
      </c>
      <c r="H34" s="6">
        <v>36.200000000000003</v>
      </c>
      <c r="I34" s="6">
        <v>15.2</v>
      </c>
      <c r="J34" s="1"/>
    </row>
    <row r="35" spans="1:10" x14ac:dyDescent="0.35">
      <c r="A35" s="4">
        <v>1924</v>
      </c>
      <c r="B35" s="5">
        <v>2118168</v>
      </c>
      <c r="C35" s="6">
        <v>59.2</v>
      </c>
      <c r="D35" s="5">
        <v>1456943</v>
      </c>
      <c r="E35" s="6">
        <v>40.799999999999997</v>
      </c>
      <c r="F35" s="5">
        <v>3575111</v>
      </c>
      <c r="G35" s="5">
        <v>532286</v>
      </c>
      <c r="H35" s="6">
        <v>36.5</v>
      </c>
      <c r="I35" s="6">
        <v>14.9</v>
      </c>
      <c r="J35" s="1"/>
    </row>
    <row r="36" spans="1:10" x14ac:dyDescent="0.35">
      <c r="A36" s="4">
        <v>1925</v>
      </c>
      <c r="B36" s="5">
        <v>2708828</v>
      </c>
      <c r="C36" s="6">
        <v>64.900000000000006</v>
      </c>
      <c r="D36" s="5">
        <v>1467390</v>
      </c>
      <c r="E36" s="6">
        <v>35.1</v>
      </c>
      <c r="F36" s="5">
        <v>4176218</v>
      </c>
      <c r="G36" s="5">
        <v>551814</v>
      </c>
      <c r="H36" s="6">
        <v>37.6</v>
      </c>
      <c r="I36" s="6">
        <v>13.2</v>
      </c>
      <c r="J36" s="1"/>
    </row>
    <row r="37" spans="1:10" x14ac:dyDescent="0.35">
      <c r="A37" s="4">
        <v>1926</v>
      </c>
      <c r="B37" s="5">
        <v>2908107</v>
      </c>
      <c r="C37" s="6">
        <v>66</v>
      </c>
      <c r="D37" s="5">
        <v>1499969</v>
      </c>
      <c r="E37" s="6">
        <v>34</v>
      </c>
      <c r="F37" s="5">
        <v>4408076</v>
      </c>
      <c r="G37" s="5">
        <v>590045</v>
      </c>
      <c r="H37" s="6">
        <v>39.299999999999997</v>
      </c>
      <c r="I37" s="6">
        <v>13.4</v>
      </c>
      <c r="J37" s="1"/>
    </row>
    <row r="38" spans="1:10" x14ac:dyDescent="0.35">
      <c r="A38" s="4">
        <v>1927</v>
      </c>
      <c r="B38" s="5">
        <v>2680059</v>
      </c>
      <c r="C38" s="6">
        <v>64.400000000000006</v>
      </c>
      <c r="D38" s="5">
        <v>1483031</v>
      </c>
      <c r="E38" s="6">
        <v>35.6</v>
      </c>
      <c r="F38" s="5">
        <v>4163090</v>
      </c>
      <c r="G38" s="5">
        <v>574839</v>
      </c>
      <c r="H38" s="6">
        <v>38.799999999999997</v>
      </c>
      <c r="I38" s="6">
        <v>13.8</v>
      </c>
      <c r="J38" s="1"/>
    </row>
    <row r="39" spans="1:10" x14ac:dyDescent="0.35">
      <c r="A39" s="4">
        <v>1928</v>
      </c>
      <c r="B39" s="5">
        <v>2678633</v>
      </c>
      <c r="C39" s="6">
        <v>65.7</v>
      </c>
      <c r="D39" s="5">
        <v>1399304</v>
      </c>
      <c r="E39" s="6">
        <v>34.299999999999997</v>
      </c>
      <c r="F39" s="5">
        <v>4077937</v>
      </c>
      <c r="G39" s="5">
        <v>542270</v>
      </c>
      <c r="H39" s="6">
        <v>38.799999999999997</v>
      </c>
      <c r="I39" s="6">
        <v>13.3</v>
      </c>
      <c r="J39" s="1"/>
    </row>
    <row r="40" spans="1:10" x14ac:dyDescent="0.35">
      <c r="A40" s="4">
        <v>1929</v>
      </c>
      <c r="B40" s="5">
        <v>2880128</v>
      </c>
      <c r="C40" s="6">
        <v>66.400000000000006</v>
      </c>
      <c r="D40" s="5">
        <v>1458444</v>
      </c>
      <c r="E40" s="6">
        <v>33.6</v>
      </c>
      <c r="F40" s="5">
        <v>4338572</v>
      </c>
      <c r="G40" s="5">
        <v>584837</v>
      </c>
      <c r="H40" s="6">
        <v>40.1</v>
      </c>
      <c r="I40" s="6">
        <v>13.5</v>
      </c>
      <c r="J40" s="1"/>
    </row>
    <row r="41" spans="1:10" x14ac:dyDescent="0.35">
      <c r="A41" s="4">
        <v>1930</v>
      </c>
      <c r="B41" s="5">
        <v>2081123</v>
      </c>
      <c r="C41" s="6">
        <v>66.829529263406144</v>
      </c>
      <c r="D41" s="5">
        <v>1032954</v>
      </c>
      <c r="E41" s="6">
        <v>33.170470736593863</v>
      </c>
      <c r="F41" s="5">
        <v>3114077</v>
      </c>
      <c r="G41" s="5">
        <v>461885</v>
      </c>
      <c r="H41" s="6">
        <v>44.714963105811101</v>
      </c>
      <c r="I41" s="6">
        <v>14.832163751891812</v>
      </c>
      <c r="J41" s="1"/>
    </row>
    <row r="42" spans="1:10" x14ac:dyDescent="0.35">
      <c r="A42" s="4">
        <v>1931</v>
      </c>
      <c r="B42" s="5">
        <v>1391693</v>
      </c>
      <c r="C42" s="6">
        <v>66.599999999999994</v>
      </c>
      <c r="D42" s="5">
        <v>696762</v>
      </c>
      <c r="E42" s="6">
        <v>33.4</v>
      </c>
      <c r="F42" s="5">
        <v>2088455</v>
      </c>
      <c r="G42" s="5">
        <v>370771</v>
      </c>
      <c r="H42" s="6">
        <v>53.2</v>
      </c>
      <c r="I42" s="6">
        <v>17.8</v>
      </c>
      <c r="J42" s="1"/>
    </row>
    <row r="43" spans="1:10" x14ac:dyDescent="0.35">
      <c r="A43" s="4">
        <v>1932</v>
      </c>
      <c r="B43" s="5">
        <v>885536</v>
      </c>
      <c r="C43" s="6">
        <v>66.8</v>
      </c>
      <c r="D43" s="5">
        <v>439557</v>
      </c>
      <c r="E43" s="6">
        <v>33.200000000000003</v>
      </c>
      <c r="F43" s="5">
        <v>1325093</v>
      </c>
      <c r="G43" s="5">
        <v>259600</v>
      </c>
      <c r="H43" s="6">
        <v>59.1</v>
      </c>
      <c r="I43" s="6">
        <v>19.600000000000001</v>
      </c>
      <c r="J43" s="1"/>
    </row>
    <row r="44" spans="1:10" x14ac:dyDescent="0.35">
      <c r="A44" s="4">
        <v>1933</v>
      </c>
      <c r="B44" s="5">
        <v>903547</v>
      </c>
      <c r="C44" s="6">
        <v>63.1</v>
      </c>
      <c r="D44" s="5">
        <v>529466</v>
      </c>
      <c r="E44" s="6">
        <v>36.9</v>
      </c>
      <c r="F44" s="5">
        <v>1433013</v>
      </c>
      <c r="G44" s="5">
        <v>283681</v>
      </c>
      <c r="H44" s="6">
        <v>53.6</v>
      </c>
      <c r="I44" s="6">
        <v>19.8</v>
      </c>
    </row>
    <row r="45" spans="1:10" x14ac:dyDescent="0.35">
      <c r="A45" s="4">
        <v>1934</v>
      </c>
      <c r="B45" s="5">
        <v>991161</v>
      </c>
      <c r="C45" s="6">
        <v>60.6</v>
      </c>
      <c r="D45" s="5">
        <v>644842</v>
      </c>
      <c r="E45" s="6">
        <v>39.4</v>
      </c>
      <c r="F45" s="5">
        <v>1636003</v>
      </c>
      <c r="G45" s="5">
        <v>301168</v>
      </c>
      <c r="H45" s="6">
        <v>46.7</v>
      </c>
      <c r="I45" s="6">
        <v>18.399999999999999</v>
      </c>
    </row>
    <row r="46" spans="1:10" x14ac:dyDescent="0.35">
      <c r="A46" s="4">
        <v>1935</v>
      </c>
      <c r="B46" s="5">
        <v>1205987</v>
      </c>
      <c r="C46" s="6">
        <v>59.1</v>
      </c>
      <c r="D46" s="5">
        <v>832918</v>
      </c>
      <c r="E46" s="6">
        <v>40.9</v>
      </c>
      <c r="F46" s="5">
        <v>2038905</v>
      </c>
      <c r="G46" s="5">
        <v>357241</v>
      </c>
      <c r="H46" s="6">
        <v>42.9</v>
      </c>
      <c r="I46" s="6">
        <v>17.5</v>
      </c>
    </row>
    <row r="47" spans="1:10" x14ac:dyDescent="0.35">
      <c r="A47" s="4">
        <v>1936</v>
      </c>
      <c r="B47" s="5">
        <v>1384937</v>
      </c>
      <c r="C47" s="6">
        <v>57.1</v>
      </c>
      <c r="D47" s="5">
        <v>1039040</v>
      </c>
      <c r="E47" s="6">
        <v>42.9</v>
      </c>
      <c r="F47" s="5">
        <v>2423977</v>
      </c>
      <c r="G47" s="5">
        <v>408127</v>
      </c>
      <c r="H47" s="6">
        <v>39.299999999999997</v>
      </c>
      <c r="I47" s="6">
        <v>16.8</v>
      </c>
    </row>
    <row r="48" spans="1:10" x14ac:dyDescent="0.35">
      <c r="A48" s="4">
        <v>1937</v>
      </c>
      <c r="B48" s="5">
        <v>1765248</v>
      </c>
      <c r="C48" s="6">
        <v>58.6</v>
      </c>
      <c r="D48" s="5">
        <v>1244604</v>
      </c>
      <c r="E48" s="6">
        <v>41.4</v>
      </c>
      <c r="F48" s="5">
        <v>3009852</v>
      </c>
      <c r="G48" s="5">
        <v>470509</v>
      </c>
      <c r="H48" s="6">
        <v>37.799999999999997</v>
      </c>
      <c r="I48" s="6">
        <v>15.6</v>
      </c>
    </row>
    <row r="49" spans="1:9" x14ac:dyDescent="0.35">
      <c r="A49" s="4">
        <v>1938</v>
      </c>
      <c r="B49" s="5">
        <v>1182696</v>
      </c>
      <c r="C49" s="6">
        <v>60.7</v>
      </c>
      <c r="D49" s="5">
        <v>766928</v>
      </c>
      <c r="E49" s="6">
        <v>39.299999999999997</v>
      </c>
      <c r="F49" s="5">
        <v>1949624</v>
      </c>
      <c r="G49" s="5">
        <v>301375</v>
      </c>
      <c r="H49" s="6">
        <v>39.299999999999997</v>
      </c>
      <c r="I49" s="6">
        <v>15.5</v>
      </c>
    </row>
    <row r="50" spans="1:9" x14ac:dyDescent="0.35">
      <c r="A50" s="4">
        <v>1939</v>
      </c>
      <c r="B50" s="5">
        <v>1397280</v>
      </c>
      <c r="C50" s="6">
        <v>61.4</v>
      </c>
      <c r="D50" s="5">
        <v>878819</v>
      </c>
      <c r="E50" s="6">
        <v>38.6</v>
      </c>
      <c r="F50" s="5">
        <v>2276099</v>
      </c>
      <c r="G50" s="5">
        <v>328034</v>
      </c>
      <c r="H50" s="6">
        <v>37.299999999999997</v>
      </c>
      <c r="I50" s="6">
        <v>14.4</v>
      </c>
    </row>
    <row r="51" spans="1:9" x14ac:dyDescent="0.35">
      <c r="A51" s="4">
        <v>1940</v>
      </c>
      <c r="B51" s="5">
        <v>1648965</v>
      </c>
      <c r="C51" s="6">
        <v>64.900000000000006</v>
      </c>
      <c r="D51" s="5">
        <v>891691</v>
      </c>
      <c r="E51" s="6">
        <v>35.1</v>
      </c>
      <c r="F51" s="5">
        <v>2540656</v>
      </c>
      <c r="G51" s="5">
        <v>317711</v>
      </c>
      <c r="H51" s="6">
        <v>35.6</v>
      </c>
      <c r="I51" s="6">
        <v>12.5</v>
      </c>
    </row>
    <row r="52" spans="1:9" x14ac:dyDescent="0.35">
      <c r="A52" s="4">
        <v>1941</v>
      </c>
      <c r="B52" s="5">
        <v>2030919</v>
      </c>
      <c r="C52" s="6">
        <v>63</v>
      </c>
      <c r="D52" s="5">
        <v>1191035</v>
      </c>
      <c r="E52" s="6">
        <v>37</v>
      </c>
      <c r="F52" s="5">
        <v>3221954</v>
      </c>
      <c r="G52" s="5">
        <v>437751</v>
      </c>
      <c r="H52" s="6">
        <v>36.799999999999997</v>
      </c>
      <c r="I52" s="6">
        <v>13.6</v>
      </c>
    </row>
    <row r="53" spans="1:9" x14ac:dyDescent="0.35">
      <c r="A53" s="4">
        <v>1942</v>
      </c>
      <c r="B53" s="5">
        <v>1767592</v>
      </c>
      <c r="C53" s="6">
        <v>63.8</v>
      </c>
      <c r="D53" s="5">
        <v>1001693</v>
      </c>
      <c r="E53" s="6">
        <v>36.200000000000003</v>
      </c>
      <c r="F53" s="5">
        <v>2769285</v>
      </c>
      <c r="G53" s="5">
        <v>320117</v>
      </c>
      <c r="H53" s="6">
        <v>32</v>
      </c>
      <c r="I53" s="6">
        <v>11.6</v>
      </c>
    </row>
    <row r="54" spans="1:9" x14ac:dyDescent="0.35">
      <c r="A54" s="4">
        <v>1943</v>
      </c>
      <c r="B54" s="5">
        <v>2192702</v>
      </c>
      <c r="C54" s="6">
        <v>64.7</v>
      </c>
      <c r="D54" s="5">
        <v>1197249</v>
      </c>
      <c r="E54" s="6">
        <v>35.299999999999997</v>
      </c>
      <c r="F54" s="5">
        <v>3389951</v>
      </c>
      <c r="G54" s="5">
        <v>392294</v>
      </c>
      <c r="H54" s="6">
        <v>32.799999999999997</v>
      </c>
      <c r="I54" s="6">
        <v>11.6</v>
      </c>
    </row>
    <row r="55" spans="1:9" x14ac:dyDescent="0.35">
      <c r="A55" s="4">
        <v>1944</v>
      </c>
      <c r="B55" s="5">
        <v>2708391</v>
      </c>
      <c r="C55" s="6">
        <v>69.8</v>
      </c>
      <c r="D55" s="5">
        <v>1169504</v>
      </c>
      <c r="E55" s="6">
        <v>30.2</v>
      </c>
      <c r="F55" s="5">
        <v>3877895</v>
      </c>
      <c r="G55" s="5">
        <v>382109</v>
      </c>
      <c r="H55" s="6">
        <v>32.700000000000003</v>
      </c>
      <c r="I55" s="6">
        <v>9.9</v>
      </c>
    </row>
    <row r="56" spans="1:9" x14ac:dyDescent="0.35">
      <c r="A56" s="4">
        <v>1945</v>
      </c>
      <c r="B56" s="5">
        <v>2749345</v>
      </c>
      <c r="C56" s="6">
        <v>67.099999999999994</v>
      </c>
      <c r="D56" s="5">
        <v>1348756</v>
      </c>
      <c r="E56" s="6">
        <v>32.9</v>
      </c>
      <c r="F56" s="5">
        <v>4098101</v>
      </c>
      <c r="G56" s="5">
        <v>391476</v>
      </c>
      <c r="H56" s="6">
        <v>29</v>
      </c>
      <c r="I56" s="6">
        <v>9.6</v>
      </c>
    </row>
    <row r="57" spans="1:9" x14ac:dyDescent="0.35">
      <c r="A57" s="4">
        <v>1946</v>
      </c>
      <c r="B57" s="5">
        <v>2934955</v>
      </c>
      <c r="C57" s="6">
        <v>60.8</v>
      </c>
      <c r="D57" s="5">
        <v>1889946</v>
      </c>
      <c r="E57" s="6">
        <v>39.200000000000003</v>
      </c>
      <c r="F57" s="5">
        <v>4824901</v>
      </c>
      <c r="G57" s="5">
        <v>498001</v>
      </c>
      <c r="H57" s="6">
        <v>26.4</v>
      </c>
      <c r="I57" s="6">
        <v>10.3</v>
      </c>
    </row>
    <row r="58" spans="1:9" x14ac:dyDescent="0.35">
      <c r="A58" s="4">
        <v>1947</v>
      </c>
      <c r="B58" s="5">
        <v>3454647</v>
      </c>
      <c r="C58" s="6">
        <v>61</v>
      </c>
      <c r="D58" s="5">
        <v>2211674</v>
      </c>
      <c r="E58" s="6">
        <v>39</v>
      </c>
      <c r="F58" s="5">
        <v>5666321</v>
      </c>
      <c r="G58" s="5">
        <v>445355</v>
      </c>
      <c r="H58" s="6">
        <v>20.100000000000001</v>
      </c>
      <c r="I58" s="6">
        <v>7.9</v>
      </c>
    </row>
    <row r="59" spans="1:9" x14ac:dyDescent="0.35">
      <c r="A59" s="4">
        <v>1948</v>
      </c>
      <c r="B59" s="5">
        <v>4174523</v>
      </c>
      <c r="C59" s="6">
        <v>58.9</v>
      </c>
      <c r="D59" s="5">
        <v>2917509</v>
      </c>
      <c r="E59" s="6">
        <v>41.1</v>
      </c>
      <c r="F59" s="5">
        <v>7092032</v>
      </c>
      <c r="G59" s="5">
        <v>417401</v>
      </c>
      <c r="H59" s="6">
        <v>14.3</v>
      </c>
      <c r="I59" s="6">
        <v>5.9</v>
      </c>
    </row>
    <row r="60" spans="1:9" x14ac:dyDescent="0.35">
      <c r="A60" s="4">
        <v>1949</v>
      </c>
      <c r="B60" s="5">
        <v>3883186</v>
      </c>
      <c r="C60" s="6">
        <v>58.9</v>
      </c>
      <c r="D60" s="5">
        <v>2708454</v>
      </c>
      <c r="E60" s="6">
        <v>41.1</v>
      </c>
      <c r="F60" s="5">
        <v>6591640</v>
      </c>
      <c r="G60" s="5">
        <v>374291</v>
      </c>
      <c r="H60" s="6">
        <v>13.8</v>
      </c>
      <c r="I60" s="6">
        <v>5.7</v>
      </c>
    </row>
    <row r="61" spans="1:9" x14ac:dyDescent="0.35">
      <c r="A61" s="4">
        <v>1950</v>
      </c>
      <c r="B61" s="5">
        <v>4766778</v>
      </c>
      <c r="C61" s="6">
        <v>54.5</v>
      </c>
      <c r="D61" s="5">
        <v>3976304</v>
      </c>
      <c r="E61" s="6">
        <v>45.5</v>
      </c>
      <c r="F61" s="5">
        <v>8743082</v>
      </c>
      <c r="G61" s="5">
        <v>529621</v>
      </c>
      <c r="H61" s="6">
        <v>13.3</v>
      </c>
      <c r="I61" s="6">
        <v>6.1</v>
      </c>
    </row>
    <row r="62" spans="1:9" x14ac:dyDescent="0.35">
      <c r="A62" s="4">
        <v>1951</v>
      </c>
      <c r="B62" s="5">
        <v>5993442</v>
      </c>
      <c r="C62" s="6">
        <v>55.4</v>
      </c>
      <c r="D62" s="5">
        <v>4823900</v>
      </c>
      <c r="E62" s="6">
        <v>44.6</v>
      </c>
      <c r="F62" s="5">
        <v>10817342</v>
      </c>
      <c r="G62" s="5">
        <v>603468</v>
      </c>
      <c r="H62" s="6">
        <v>12.5</v>
      </c>
      <c r="I62" s="6">
        <v>5.6</v>
      </c>
    </row>
    <row r="63" spans="1:9" x14ac:dyDescent="0.35">
      <c r="A63" s="4">
        <v>1952</v>
      </c>
      <c r="B63" s="5">
        <v>6256950</v>
      </c>
      <c r="C63" s="6">
        <v>58.2</v>
      </c>
      <c r="D63" s="5">
        <v>4490546</v>
      </c>
      <c r="E63" s="6">
        <v>41.8</v>
      </c>
      <c r="F63" s="5">
        <v>10747496</v>
      </c>
      <c r="G63" s="5">
        <v>574733</v>
      </c>
      <c r="H63" s="6">
        <v>12.8</v>
      </c>
      <c r="I63" s="6">
        <v>5.3</v>
      </c>
    </row>
    <row r="64" spans="1:9" x14ac:dyDescent="0.35">
      <c r="A64" s="4">
        <v>1953</v>
      </c>
      <c r="B64" s="5">
        <v>5919501</v>
      </c>
      <c r="C64" s="6">
        <v>54.9</v>
      </c>
      <c r="D64" s="5">
        <v>4859403</v>
      </c>
      <c r="E64" s="6">
        <v>45.1</v>
      </c>
      <c r="F64" s="5">
        <v>10778904</v>
      </c>
      <c r="G64" s="5">
        <v>597760</v>
      </c>
      <c r="H64" s="6">
        <v>12.3</v>
      </c>
      <c r="I64" s="6">
        <v>5.5</v>
      </c>
    </row>
    <row r="65" spans="1:10" x14ac:dyDescent="0.35">
      <c r="A65" s="4">
        <v>1954</v>
      </c>
      <c r="B65" s="5">
        <v>5667904</v>
      </c>
      <c r="C65" s="6">
        <v>55.4</v>
      </c>
      <c r="D65" s="5">
        <v>4571613</v>
      </c>
      <c r="E65" s="6">
        <v>44.6</v>
      </c>
      <c r="F65" s="5">
        <v>10239517</v>
      </c>
      <c r="G65" s="5">
        <v>556939</v>
      </c>
      <c r="H65" s="6">
        <v>12.2</v>
      </c>
      <c r="I65" s="6">
        <v>5.4</v>
      </c>
    </row>
    <row r="66" spans="1:10" x14ac:dyDescent="0.35">
      <c r="A66" s="4">
        <v>1955</v>
      </c>
      <c r="B66" s="5">
        <v>6036634</v>
      </c>
      <c r="C66" s="6">
        <v>53.2</v>
      </c>
      <c r="D66" s="5">
        <v>5300153</v>
      </c>
      <c r="E66" s="6">
        <v>46.8</v>
      </c>
      <c r="F66" s="5">
        <v>11336787</v>
      </c>
      <c r="G66" s="5">
        <v>669579</v>
      </c>
      <c r="H66" s="6">
        <v>12.6</v>
      </c>
      <c r="I66" s="6">
        <v>5.9</v>
      </c>
    </row>
    <row r="67" spans="1:10" x14ac:dyDescent="0.35">
      <c r="A67" s="4">
        <v>1956</v>
      </c>
      <c r="B67" s="5">
        <v>6234514</v>
      </c>
      <c r="C67" s="6">
        <v>49.8</v>
      </c>
      <c r="D67" s="5">
        <v>6281233</v>
      </c>
      <c r="E67" s="6">
        <v>50.2</v>
      </c>
      <c r="F67" s="5">
        <v>12515747</v>
      </c>
      <c r="G67" s="5">
        <v>739228</v>
      </c>
      <c r="H67" s="6">
        <v>11.8</v>
      </c>
      <c r="I67" s="6">
        <v>5.9</v>
      </c>
    </row>
    <row r="68" spans="1:10" x14ac:dyDescent="0.35">
      <c r="A68" s="4">
        <v>1957</v>
      </c>
      <c r="B68" s="5">
        <v>6036400</v>
      </c>
      <c r="C68" s="6">
        <v>46.6</v>
      </c>
      <c r="D68" s="5">
        <v>6914206</v>
      </c>
      <c r="E68" s="6">
        <v>53.4</v>
      </c>
      <c r="F68" s="5">
        <v>12950606</v>
      </c>
      <c r="G68" s="5">
        <v>776884</v>
      </c>
      <c r="H68" s="6">
        <v>11.2</v>
      </c>
      <c r="I68" s="6">
        <v>6</v>
      </c>
    </row>
    <row r="69" spans="1:10" x14ac:dyDescent="0.35">
      <c r="A69" s="4">
        <v>1958</v>
      </c>
      <c r="B69" s="5">
        <v>5341561</v>
      </c>
      <c r="C69" s="6">
        <v>41.9</v>
      </c>
      <c r="D69" s="5">
        <v>7397868</v>
      </c>
      <c r="E69" s="6">
        <v>58.1</v>
      </c>
      <c r="F69" s="5">
        <v>12739429</v>
      </c>
      <c r="G69" s="5">
        <v>832155</v>
      </c>
      <c r="H69" s="6">
        <v>11.2</v>
      </c>
      <c r="I69" s="6">
        <v>6.5</v>
      </c>
    </row>
    <row r="70" spans="1:10" x14ac:dyDescent="0.35">
      <c r="A70" s="4">
        <v>1959</v>
      </c>
      <c r="B70" s="5">
        <v>5821729</v>
      </c>
      <c r="C70" s="6">
        <v>38.799999999999997</v>
      </c>
      <c r="D70" s="5">
        <v>9165346</v>
      </c>
      <c r="E70" s="6">
        <v>61.2</v>
      </c>
      <c r="F70" s="5">
        <v>14987075</v>
      </c>
      <c r="G70" s="5">
        <v>1066536</v>
      </c>
      <c r="H70" s="6">
        <v>11.6</v>
      </c>
      <c r="I70" s="6">
        <v>7.1</v>
      </c>
    </row>
    <row r="71" spans="1:10" x14ac:dyDescent="0.35">
      <c r="A71" s="4">
        <v>1960</v>
      </c>
      <c r="B71" s="5">
        <v>6142076</v>
      </c>
      <c r="C71" s="6">
        <v>40.9</v>
      </c>
      <c r="D71" s="5">
        <v>8871834</v>
      </c>
      <c r="E71" s="6">
        <v>59.1</v>
      </c>
      <c r="F71" s="5">
        <v>15013910</v>
      </c>
      <c r="G71" s="5">
        <v>1086115</v>
      </c>
      <c r="H71" s="6">
        <v>12.2</v>
      </c>
      <c r="I71" s="6">
        <v>7.2</v>
      </c>
    </row>
    <row r="72" spans="1:10" x14ac:dyDescent="0.35">
      <c r="A72" s="4">
        <v>1961</v>
      </c>
      <c r="B72" s="5">
        <v>5922298</v>
      </c>
      <c r="C72" s="6">
        <v>40.4</v>
      </c>
      <c r="D72" s="5">
        <v>8734599</v>
      </c>
      <c r="E72" s="6">
        <v>59.6</v>
      </c>
      <c r="F72" s="5">
        <v>14656897</v>
      </c>
      <c r="G72" s="5">
        <v>1052702</v>
      </c>
      <c r="H72" s="6">
        <v>12.1</v>
      </c>
      <c r="I72" s="6">
        <v>7.2</v>
      </c>
    </row>
    <row r="73" spans="1:10" x14ac:dyDescent="0.35">
      <c r="A73" s="4">
        <v>1962</v>
      </c>
      <c r="B73" s="5">
        <v>6224850</v>
      </c>
      <c r="C73" s="6">
        <v>38.299999999999997</v>
      </c>
      <c r="D73" s="5">
        <v>10026213</v>
      </c>
      <c r="E73" s="6">
        <v>61.7</v>
      </c>
      <c r="F73" s="5">
        <v>16251063</v>
      </c>
      <c r="G73" s="5">
        <v>1234921</v>
      </c>
      <c r="H73" s="6">
        <v>12.3</v>
      </c>
      <c r="I73" s="6">
        <v>7.6</v>
      </c>
    </row>
    <row r="74" spans="1:10" x14ac:dyDescent="0.35">
      <c r="A74" s="4">
        <v>1963</v>
      </c>
      <c r="B74" s="5">
        <v>6265096</v>
      </c>
      <c r="C74" s="6">
        <v>36.799999999999997</v>
      </c>
      <c r="D74" s="5">
        <v>10739791</v>
      </c>
      <c r="E74" s="6">
        <v>63.2</v>
      </c>
      <c r="F74" s="5">
        <v>17004887</v>
      </c>
      <c r="G74" s="5">
        <v>1262156</v>
      </c>
      <c r="H74" s="6">
        <v>11.8</v>
      </c>
      <c r="I74" s="6">
        <v>7.4</v>
      </c>
    </row>
    <row r="75" spans="1:10" x14ac:dyDescent="0.35">
      <c r="A75" s="4">
        <v>1964</v>
      </c>
      <c r="B75" s="5">
        <v>7045056</v>
      </c>
      <c r="C75" s="6">
        <v>37.799999999999997</v>
      </c>
      <c r="D75" s="5">
        <v>11568138</v>
      </c>
      <c r="E75" s="6">
        <v>62.2</v>
      </c>
      <c r="F75" s="5">
        <v>18613194</v>
      </c>
      <c r="G75" s="5">
        <v>1371265</v>
      </c>
      <c r="H75" s="6">
        <v>11.9</v>
      </c>
      <c r="I75" s="6">
        <v>7.4</v>
      </c>
    </row>
    <row r="76" spans="1:10" x14ac:dyDescent="0.35">
      <c r="A76" s="4">
        <v>1965</v>
      </c>
      <c r="B76" s="5">
        <v>7434414</v>
      </c>
      <c r="C76" s="6">
        <v>34.9</v>
      </c>
      <c r="D76" s="5">
        <v>13847409</v>
      </c>
      <c r="E76" s="6">
        <v>65.099999999999994</v>
      </c>
      <c r="F76" s="5">
        <v>21281823</v>
      </c>
      <c r="G76" s="5">
        <v>1622920</v>
      </c>
      <c r="H76" s="6">
        <v>11.7</v>
      </c>
      <c r="I76" s="6">
        <v>7.6</v>
      </c>
      <c r="J76" s="3"/>
    </row>
    <row r="77" spans="1:10" x14ac:dyDescent="0.35">
      <c r="A77" s="4">
        <v>1966</v>
      </c>
      <c r="B77" s="5">
        <v>9343899</v>
      </c>
      <c r="C77" s="6">
        <v>36.799999999999997</v>
      </c>
      <c r="D77" s="5">
        <v>16022695</v>
      </c>
      <c r="E77" s="6">
        <v>63.2</v>
      </c>
      <c r="F77" s="5">
        <v>25366594</v>
      </c>
      <c r="G77" s="5">
        <v>1920755</v>
      </c>
      <c r="H77" s="6">
        <v>12</v>
      </c>
      <c r="I77" s="6">
        <v>7.6</v>
      </c>
      <c r="J77" s="1"/>
    </row>
    <row r="78" spans="1:10" x14ac:dyDescent="0.35">
      <c r="A78" s="4">
        <v>1967</v>
      </c>
      <c r="B78" s="5">
        <v>10203477</v>
      </c>
      <c r="C78" s="6">
        <v>38.200000000000003</v>
      </c>
      <c r="D78" s="5">
        <v>16528817</v>
      </c>
      <c r="E78" s="6">
        <v>61.8</v>
      </c>
      <c r="F78" s="5">
        <v>26732294</v>
      </c>
      <c r="G78" s="5">
        <v>2016421</v>
      </c>
      <c r="H78" s="6">
        <v>12.2</v>
      </c>
      <c r="I78" s="6">
        <v>7.5</v>
      </c>
      <c r="J78" s="1"/>
    </row>
    <row r="79" spans="1:10" x14ac:dyDescent="0.35">
      <c r="A79" s="4">
        <v>1968</v>
      </c>
      <c r="B79" s="5">
        <v>12266825</v>
      </c>
      <c r="C79" s="6">
        <v>37.200000000000003</v>
      </c>
      <c r="D79" s="5">
        <v>20724900</v>
      </c>
      <c r="E79" s="6">
        <v>62.8</v>
      </c>
      <c r="F79" s="5">
        <v>32991725</v>
      </c>
      <c r="G79" s="5">
        <v>2341058</v>
      </c>
      <c r="H79" s="6">
        <v>11.3</v>
      </c>
      <c r="I79" s="6">
        <v>7.1</v>
      </c>
      <c r="J79" s="1"/>
    </row>
    <row r="80" spans="1:10" x14ac:dyDescent="0.35">
      <c r="A80" s="4">
        <v>1969</v>
      </c>
      <c r="B80" s="5">
        <v>13061617</v>
      </c>
      <c r="C80" s="6">
        <v>36.4</v>
      </c>
      <c r="D80" s="5">
        <v>22808742</v>
      </c>
      <c r="E80" s="6">
        <v>63.6</v>
      </c>
      <c r="F80" s="5">
        <v>35870359</v>
      </c>
      <c r="G80" s="5">
        <v>2551174</v>
      </c>
      <c r="H80" s="6">
        <v>11.2</v>
      </c>
      <c r="I80" s="6">
        <v>7.1</v>
      </c>
      <c r="J80" s="1"/>
    </row>
    <row r="81" spans="1:10" x14ac:dyDescent="0.35">
      <c r="A81" s="4">
        <v>1970</v>
      </c>
      <c r="B81" s="5">
        <v>13877262</v>
      </c>
      <c r="C81" s="6">
        <v>34.9</v>
      </c>
      <c r="D81" s="5">
        <v>25890412</v>
      </c>
      <c r="E81" s="6">
        <v>65.099999999999994</v>
      </c>
      <c r="F81" s="5">
        <v>39767674</v>
      </c>
      <c r="G81" s="5">
        <v>2584092</v>
      </c>
      <c r="H81" s="6">
        <v>10</v>
      </c>
      <c r="I81" s="6">
        <v>6.5</v>
      </c>
      <c r="J81" s="1"/>
    </row>
    <row r="82" spans="1:10" x14ac:dyDescent="0.35">
      <c r="A82" s="4">
        <v>1971</v>
      </c>
      <c r="B82" s="5">
        <v>15309317</v>
      </c>
      <c r="C82" s="6">
        <v>33.6</v>
      </c>
      <c r="D82" s="5">
        <v>30236575</v>
      </c>
      <c r="E82" s="6">
        <v>66.400000000000006</v>
      </c>
      <c r="F82" s="5">
        <v>45545892</v>
      </c>
      <c r="G82" s="5">
        <v>2767980</v>
      </c>
      <c r="H82" s="6">
        <v>9.1999999999999993</v>
      </c>
      <c r="I82" s="6">
        <v>6.1</v>
      </c>
      <c r="J82" s="1"/>
    </row>
    <row r="83" spans="1:10" x14ac:dyDescent="0.35">
      <c r="A83" s="4">
        <v>1972</v>
      </c>
      <c r="B83" s="5">
        <v>18911798</v>
      </c>
      <c r="C83" s="6">
        <v>34.200000000000003</v>
      </c>
      <c r="D83" s="5">
        <v>36370512</v>
      </c>
      <c r="E83" s="6">
        <v>65.8</v>
      </c>
      <c r="F83" s="5">
        <v>55282310</v>
      </c>
      <c r="G83" s="5">
        <v>3123673</v>
      </c>
      <c r="H83" s="6">
        <v>8.6</v>
      </c>
      <c r="I83" s="6">
        <v>5.7</v>
      </c>
      <c r="J83" s="1"/>
    </row>
    <row r="84" spans="1:10" x14ac:dyDescent="0.35">
      <c r="A84" s="4">
        <v>1973</v>
      </c>
      <c r="B84" s="5">
        <v>27906195</v>
      </c>
      <c r="C84" s="6">
        <v>40.6</v>
      </c>
      <c r="D84" s="5">
        <v>40749760</v>
      </c>
      <c r="E84" s="6">
        <v>59.4</v>
      </c>
      <c r="F84" s="5">
        <v>68655955</v>
      </c>
      <c r="G84" s="5">
        <v>3458437</v>
      </c>
      <c r="H84" s="6">
        <v>8.5</v>
      </c>
      <c r="I84" s="6">
        <v>5</v>
      </c>
      <c r="J84" s="1"/>
    </row>
    <row r="85" spans="1:10" x14ac:dyDescent="0.35">
      <c r="A85" s="4">
        <v>1974</v>
      </c>
      <c r="B85" s="5">
        <v>52025615</v>
      </c>
      <c r="C85" s="6">
        <v>52</v>
      </c>
      <c r="D85" s="5">
        <v>48100185</v>
      </c>
      <c r="E85" s="6">
        <v>48</v>
      </c>
      <c r="F85" s="5">
        <v>100125800</v>
      </c>
      <c r="G85" s="5">
        <v>3771980</v>
      </c>
      <c r="H85" s="6">
        <v>7.8</v>
      </c>
      <c r="I85" s="6">
        <v>3.8</v>
      </c>
      <c r="J85" s="1"/>
    </row>
    <row r="86" spans="1:10" x14ac:dyDescent="0.35">
      <c r="A86" s="4">
        <v>1975</v>
      </c>
      <c r="B86" s="5">
        <v>31029574</v>
      </c>
      <c r="C86" s="6">
        <v>32.1</v>
      </c>
      <c r="D86" s="5">
        <v>65485529</v>
      </c>
      <c r="E86" s="6">
        <v>67.900000000000006</v>
      </c>
      <c r="F86" s="5">
        <v>96515103</v>
      </c>
      <c r="G86" s="5">
        <v>3779634</v>
      </c>
      <c r="H86" s="6">
        <v>5.8</v>
      </c>
      <c r="I86" s="6">
        <v>3.9</v>
      </c>
      <c r="J86" s="1"/>
    </row>
    <row r="87" spans="1:10" x14ac:dyDescent="0.35">
      <c r="A87" s="4">
        <v>1976</v>
      </c>
      <c r="B87" s="5">
        <v>37190288</v>
      </c>
      <c r="C87" s="6">
        <v>30.7</v>
      </c>
      <c r="D87" s="5">
        <v>83930581</v>
      </c>
      <c r="E87" s="6">
        <v>69.3</v>
      </c>
      <c r="F87" s="5">
        <v>121120869</v>
      </c>
      <c r="G87" s="5">
        <v>4674707</v>
      </c>
      <c r="H87" s="6">
        <v>5.6</v>
      </c>
      <c r="I87" s="6">
        <v>3.9</v>
      </c>
      <c r="J87" s="1"/>
    </row>
    <row r="88" spans="1:10" x14ac:dyDescent="0.35">
      <c r="A88" s="4">
        <v>1977</v>
      </c>
      <c r="B88" s="5">
        <v>43632921</v>
      </c>
      <c r="C88" s="6">
        <v>29.7</v>
      </c>
      <c r="D88" s="5">
        <v>103442419</v>
      </c>
      <c r="E88" s="6">
        <v>70.3</v>
      </c>
      <c r="F88" s="5">
        <v>147075340</v>
      </c>
      <c r="G88" s="5">
        <v>5484794</v>
      </c>
      <c r="H88" s="6">
        <v>5.3</v>
      </c>
      <c r="I88" s="6">
        <v>3.7</v>
      </c>
      <c r="J88" s="1"/>
    </row>
    <row r="89" spans="1:10" x14ac:dyDescent="0.35">
      <c r="A89" s="4">
        <v>1978</v>
      </c>
      <c r="B89" s="5">
        <v>51826807</v>
      </c>
      <c r="C89" s="6">
        <v>30</v>
      </c>
      <c r="D89" s="5">
        <v>121125387</v>
      </c>
      <c r="E89" s="6">
        <v>70</v>
      </c>
      <c r="F89" s="5">
        <v>172952194</v>
      </c>
      <c r="G89" s="5">
        <v>6880587</v>
      </c>
      <c r="H89" s="6">
        <v>5.7</v>
      </c>
      <c r="I89" s="6">
        <v>4</v>
      </c>
      <c r="J89" s="1"/>
    </row>
    <row r="90" spans="1:10" x14ac:dyDescent="0.35">
      <c r="A90" s="4">
        <v>1979</v>
      </c>
      <c r="B90" s="5">
        <v>103277917</v>
      </c>
      <c r="C90" s="6">
        <v>50.2</v>
      </c>
      <c r="D90" s="5">
        <v>102644746</v>
      </c>
      <c r="E90" s="6">
        <v>49.8</v>
      </c>
      <c r="F90" s="5">
        <v>205922663</v>
      </c>
      <c r="G90" s="5">
        <v>7194908</v>
      </c>
      <c r="H90" s="6">
        <v>7</v>
      </c>
      <c r="I90" s="6">
        <v>3.5</v>
      </c>
      <c r="J90" s="1"/>
    </row>
    <row r="91" spans="1:10" x14ac:dyDescent="0.35">
      <c r="A91" s="4">
        <v>1980</v>
      </c>
      <c r="B91" s="5">
        <v>107092301</v>
      </c>
      <c r="C91" s="6">
        <v>44.6</v>
      </c>
      <c r="D91" s="5">
        <v>132851167</v>
      </c>
      <c r="E91" s="6">
        <v>55.4</v>
      </c>
      <c r="F91" s="5">
        <v>239943468</v>
      </c>
      <c r="G91" s="5">
        <v>7445413</v>
      </c>
      <c r="H91" s="6">
        <v>5.6</v>
      </c>
      <c r="I91" s="6">
        <v>3.1</v>
      </c>
      <c r="J91" s="1"/>
    </row>
    <row r="92" spans="1:10" x14ac:dyDescent="0.35">
      <c r="A92" s="4">
        <v>1981</v>
      </c>
      <c r="B92" s="5">
        <v>76338336</v>
      </c>
      <c r="C92" s="6">
        <v>29.5</v>
      </c>
      <c r="D92" s="5">
        <v>182673641</v>
      </c>
      <c r="E92" s="6">
        <v>70.5</v>
      </c>
      <c r="F92" s="5">
        <v>259011977</v>
      </c>
      <c r="G92" s="5">
        <v>8905720</v>
      </c>
      <c r="H92" s="6">
        <v>4.9000000000000004</v>
      </c>
      <c r="I92" s="6">
        <v>3.4</v>
      </c>
      <c r="J92" s="1"/>
    </row>
    <row r="93" spans="1:10" x14ac:dyDescent="0.35">
      <c r="A93" s="4">
        <v>1982</v>
      </c>
      <c r="B93" s="5">
        <v>64745246</v>
      </c>
      <c r="C93" s="6">
        <v>26.7</v>
      </c>
      <c r="D93" s="5">
        <v>177594742</v>
      </c>
      <c r="E93" s="6">
        <v>73.3</v>
      </c>
      <c r="F93" s="5">
        <v>242339988</v>
      </c>
      <c r="G93" s="5">
        <v>8684110</v>
      </c>
      <c r="H93" s="6">
        <v>4.9000000000000004</v>
      </c>
      <c r="I93" s="6">
        <v>3.6</v>
      </c>
      <c r="J93" s="1"/>
    </row>
    <row r="94" spans="1:10" x14ac:dyDescent="0.35">
      <c r="A94" s="4">
        <v>1983</v>
      </c>
      <c r="B94" s="5">
        <v>83397072</v>
      </c>
      <c r="C94" s="6">
        <v>32.5</v>
      </c>
      <c r="D94" s="5">
        <v>173282452</v>
      </c>
      <c r="E94" s="6">
        <v>67.5</v>
      </c>
      <c r="F94" s="5">
        <v>256679524</v>
      </c>
      <c r="G94" s="5">
        <v>9430004</v>
      </c>
      <c r="H94" s="6">
        <v>5.4</v>
      </c>
      <c r="I94" s="6">
        <v>3.7</v>
      </c>
      <c r="J94" s="1"/>
    </row>
    <row r="95" spans="1:10" x14ac:dyDescent="0.35">
      <c r="A95" s="4">
        <v>1984</v>
      </c>
      <c r="B95" s="5">
        <v>102977469</v>
      </c>
      <c r="C95" s="6">
        <v>31.9</v>
      </c>
      <c r="D95" s="5">
        <v>220012050</v>
      </c>
      <c r="E95" s="6">
        <v>68.099999999999994</v>
      </c>
      <c r="F95" s="5">
        <v>322989519</v>
      </c>
      <c r="G95" s="5">
        <v>12042152</v>
      </c>
      <c r="H95" s="6">
        <v>5.5</v>
      </c>
      <c r="I95" s="6">
        <v>3.7</v>
      </c>
      <c r="J95" s="1"/>
    </row>
    <row r="96" spans="1:10" x14ac:dyDescent="0.35">
      <c r="A96" s="4">
        <v>1985</v>
      </c>
      <c r="B96" s="5">
        <v>106035285</v>
      </c>
      <c r="C96" s="6">
        <v>30.9</v>
      </c>
      <c r="D96" s="5">
        <v>237517865</v>
      </c>
      <c r="E96" s="6">
        <v>69.099999999999994</v>
      </c>
      <c r="F96" s="5">
        <v>343553150</v>
      </c>
      <c r="G96" s="5">
        <v>13066970</v>
      </c>
      <c r="H96" s="6">
        <v>5.5</v>
      </c>
      <c r="I96" s="6">
        <v>3.8</v>
      </c>
      <c r="J96" s="1"/>
    </row>
    <row r="97" spans="1:10" x14ac:dyDescent="0.35">
      <c r="A97" s="4">
        <v>1986</v>
      </c>
      <c r="B97" s="5">
        <v>121741722</v>
      </c>
      <c r="C97" s="6">
        <v>33</v>
      </c>
      <c r="D97" s="5">
        <v>246914872</v>
      </c>
      <c r="E97" s="6">
        <v>67</v>
      </c>
      <c r="F97" s="5">
        <v>368656594</v>
      </c>
      <c r="G97" s="5">
        <v>13312112</v>
      </c>
      <c r="H97" s="6">
        <v>5.4</v>
      </c>
      <c r="I97" s="6">
        <v>3.6</v>
      </c>
      <c r="J97" s="1"/>
    </row>
    <row r="98" spans="1:10" x14ac:dyDescent="0.35">
      <c r="A98" s="4">
        <v>1987</v>
      </c>
      <c r="B98" s="5">
        <v>132151774</v>
      </c>
      <c r="C98" s="6">
        <v>32.9</v>
      </c>
      <c r="D98" s="5">
        <v>269914228</v>
      </c>
      <c r="E98" s="6">
        <v>67.099999999999994</v>
      </c>
      <c r="F98" s="5">
        <v>402066002</v>
      </c>
      <c r="G98" s="5">
        <v>13911669</v>
      </c>
      <c r="H98" s="6">
        <v>5.2</v>
      </c>
      <c r="I98" s="6">
        <v>3.5</v>
      </c>
      <c r="J98" s="1"/>
    </row>
    <row r="99" spans="1:10" x14ac:dyDescent="0.35">
      <c r="A99" s="4">
        <v>1988</v>
      </c>
      <c r="B99" s="5">
        <v>151693218</v>
      </c>
      <c r="C99" s="6">
        <v>34.700000000000003</v>
      </c>
      <c r="D99" s="5">
        <v>285446967</v>
      </c>
      <c r="E99" s="6">
        <v>65.3</v>
      </c>
      <c r="F99" s="5">
        <v>437140185</v>
      </c>
      <c r="G99" s="5">
        <v>15054304</v>
      </c>
      <c r="H99" s="6">
        <v>5.3</v>
      </c>
      <c r="I99" s="6">
        <v>3.4</v>
      </c>
      <c r="J99" s="1"/>
    </row>
    <row r="100" spans="1:10" x14ac:dyDescent="0.35">
      <c r="A100" s="4">
        <v>1989</v>
      </c>
      <c r="B100" s="5">
        <v>156364748</v>
      </c>
      <c r="C100" s="6">
        <v>33.4</v>
      </c>
      <c r="D100" s="5">
        <v>311647273</v>
      </c>
      <c r="E100" s="6">
        <v>66.599999999999994</v>
      </c>
      <c r="F100" s="5">
        <v>468012021</v>
      </c>
      <c r="G100" s="5">
        <v>16096410</v>
      </c>
      <c r="H100" s="6">
        <v>5.2</v>
      </c>
      <c r="I100" s="6">
        <v>3.4</v>
      </c>
      <c r="J100" s="1"/>
    </row>
    <row r="101" spans="1:10" x14ac:dyDescent="0.35">
      <c r="A101" s="4">
        <v>1990</v>
      </c>
      <c r="B101" s="5">
        <v>161107871</v>
      </c>
      <c r="C101" s="6">
        <v>32.799999999999997</v>
      </c>
      <c r="D101" s="5">
        <v>330214621</v>
      </c>
      <c r="E101" s="6">
        <v>67.2</v>
      </c>
      <c r="F101" s="5">
        <v>491322492</v>
      </c>
      <c r="G101" s="5">
        <v>16360456</v>
      </c>
      <c r="H101" s="6">
        <v>5</v>
      </c>
      <c r="I101" s="6">
        <v>3.3</v>
      </c>
      <c r="J101" s="1"/>
    </row>
    <row r="102" spans="1:10" x14ac:dyDescent="0.35">
      <c r="A102" s="4">
        <v>1991</v>
      </c>
      <c r="B102" s="5">
        <v>167601872</v>
      </c>
      <c r="C102" s="6">
        <v>34.6</v>
      </c>
      <c r="D102" s="5">
        <v>316135520</v>
      </c>
      <c r="E102" s="6">
        <v>65.400000000000006</v>
      </c>
      <c r="F102" s="5">
        <v>483737392</v>
      </c>
      <c r="G102" s="5">
        <v>16218683</v>
      </c>
      <c r="H102" s="6">
        <v>5.0999999999999996</v>
      </c>
      <c r="I102" s="6">
        <v>3.4</v>
      </c>
      <c r="J102" s="1"/>
    </row>
    <row r="103" spans="1:10" x14ac:dyDescent="0.35">
      <c r="A103" s="4">
        <v>1992</v>
      </c>
      <c r="B103" s="5">
        <v>186753241</v>
      </c>
      <c r="C103" s="6">
        <v>35.6</v>
      </c>
      <c r="D103" s="5">
        <v>338374001</v>
      </c>
      <c r="E103" s="6">
        <v>64.400000000000006</v>
      </c>
      <c r="F103" s="5">
        <v>525127242</v>
      </c>
      <c r="G103" s="5">
        <v>17184631</v>
      </c>
      <c r="H103" s="6">
        <v>5.0999999999999996</v>
      </c>
      <c r="I103" s="6">
        <v>3.3</v>
      </c>
      <c r="J103" s="1"/>
    </row>
    <row r="104" spans="1:10" x14ac:dyDescent="0.35">
      <c r="A104" s="4">
        <v>1993</v>
      </c>
      <c r="B104" s="5">
        <v>222766462</v>
      </c>
      <c r="C104" s="6">
        <v>38.799999999999997</v>
      </c>
      <c r="D104" s="5">
        <v>352096466</v>
      </c>
      <c r="E104" s="6">
        <v>61.2</v>
      </c>
      <c r="F104" s="5">
        <v>574862928</v>
      </c>
      <c r="G104" s="5">
        <v>18333718</v>
      </c>
      <c r="H104" s="6">
        <v>5.2</v>
      </c>
      <c r="I104" s="6">
        <v>3.2</v>
      </c>
      <c r="J104" s="1"/>
    </row>
    <row r="105" spans="1:10" x14ac:dyDescent="0.35">
      <c r="A105" s="4">
        <v>1994</v>
      </c>
      <c r="B105" s="5">
        <v>281553175</v>
      </c>
      <c r="C105" s="6">
        <v>42.8</v>
      </c>
      <c r="D105" s="5">
        <v>376331484</v>
      </c>
      <c r="E105" s="6">
        <v>57.2</v>
      </c>
      <c r="F105" s="5">
        <v>657884659</v>
      </c>
      <c r="G105" s="5">
        <v>19846448</v>
      </c>
      <c r="H105" s="6">
        <v>5.3</v>
      </c>
      <c r="I105" s="6">
        <v>3</v>
      </c>
      <c r="J105" s="1"/>
    </row>
    <row r="106" spans="1:10" x14ac:dyDescent="0.35">
      <c r="A106" s="4">
        <v>1995</v>
      </c>
      <c r="B106" s="5">
        <v>364608093</v>
      </c>
      <c r="C106" s="6">
        <v>49.3</v>
      </c>
      <c r="D106" s="5">
        <v>375052326</v>
      </c>
      <c r="E106" s="6">
        <v>50.7</v>
      </c>
      <c r="F106" s="5">
        <v>739660419</v>
      </c>
      <c r="G106" s="5">
        <v>18596732</v>
      </c>
      <c r="H106" s="6">
        <v>5</v>
      </c>
      <c r="I106" s="6">
        <v>2.5</v>
      </c>
      <c r="J106" s="1"/>
    </row>
    <row r="107" spans="1:10" x14ac:dyDescent="0.35">
      <c r="A107" s="4">
        <v>1996</v>
      </c>
      <c r="B107" s="5">
        <v>397152503</v>
      </c>
      <c r="C107" s="6">
        <v>50.2</v>
      </c>
      <c r="D107" s="5">
        <v>393317210</v>
      </c>
      <c r="E107" s="6">
        <v>49.8</v>
      </c>
      <c r="F107" s="5">
        <v>790469714</v>
      </c>
      <c r="G107" s="5">
        <v>18005314</v>
      </c>
      <c r="H107" s="6">
        <v>4.5999999999999996</v>
      </c>
      <c r="I107" s="6">
        <v>2.2999999999999998</v>
      </c>
      <c r="J107" s="1"/>
    </row>
    <row r="108" spans="1:10" x14ac:dyDescent="0.35">
      <c r="A108" s="4">
        <v>1997</v>
      </c>
      <c r="B108" s="5">
        <v>447448501</v>
      </c>
      <c r="C108" s="6">
        <v>51.9</v>
      </c>
      <c r="D108" s="5">
        <v>414977845</v>
      </c>
      <c r="E108" s="6">
        <v>48.1</v>
      </c>
      <c r="F108" s="5">
        <v>862426346</v>
      </c>
      <c r="G108" s="5">
        <v>18428489</v>
      </c>
      <c r="H108" s="6">
        <v>4.4000000000000004</v>
      </c>
      <c r="I108" s="6">
        <v>2.1</v>
      </c>
      <c r="J108" s="3"/>
    </row>
    <row r="109" spans="1:10" x14ac:dyDescent="0.35">
      <c r="A109" s="4">
        <v>1998</v>
      </c>
      <c r="B109" s="5">
        <v>513803920</v>
      </c>
      <c r="C109" s="6">
        <v>56.6</v>
      </c>
      <c r="D109" s="5">
        <v>393843085</v>
      </c>
      <c r="E109" s="6">
        <v>43.4</v>
      </c>
      <c r="F109" s="5">
        <v>907647006</v>
      </c>
      <c r="G109" s="5">
        <v>18270268</v>
      </c>
      <c r="H109" s="6">
        <v>4.5999999999999996</v>
      </c>
      <c r="I109" s="6">
        <v>2</v>
      </c>
      <c r="J109" s="1"/>
    </row>
    <row r="110" spans="1:10" x14ac:dyDescent="0.35">
      <c r="A110" s="4">
        <v>1999</v>
      </c>
      <c r="B110" s="5">
        <v>645192649</v>
      </c>
      <c r="C110" s="6">
        <v>63.4</v>
      </c>
      <c r="D110" s="5">
        <v>372242748</v>
      </c>
      <c r="E110" s="6">
        <v>36.6</v>
      </c>
      <c r="F110" s="5">
        <v>1017435397</v>
      </c>
      <c r="G110" s="5">
        <v>18464518</v>
      </c>
      <c r="H110" s="6">
        <v>5</v>
      </c>
      <c r="I110" s="6">
        <v>1.8</v>
      </c>
      <c r="J110" s="1"/>
    </row>
    <row r="111" spans="1:10" x14ac:dyDescent="0.35">
      <c r="A111" s="4">
        <v>2000</v>
      </c>
      <c r="B111" s="5">
        <v>790582073</v>
      </c>
      <c r="C111" s="6">
        <v>65.599999999999994</v>
      </c>
      <c r="D111" s="5">
        <v>414756946</v>
      </c>
      <c r="E111" s="6">
        <v>34.4</v>
      </c>
      <c r="F111" s="5">
        <v>1205339019</v>
      </c>
      <c r="G111" s="5">
        <v>19753669</v>
      </c>
      <c r="H111" s="6">
        <v>4.8</v>
      </c>
      <c r="I111" s="6">
        <v>1.6</v>
      </c>
      <c r="J111" s="1"/>
    </row>
    <row r="112" spans="1:10" x14ac:dyDescent="0.35">
      <c r="A112" s="4">
        <v>2001</v>
      </c>
      <c r="B112" s="5">
        <v>753785395</v>
      </c>
      <c r="C112" s="6">
        <v>66.599999999999994</v>
      </c>
      <c r="D112" s="5">
        <v>378849945</v>
      </c>
      <c r="E112" s="6">
        <v>33.4</v>
      </c>
      <c r="F112" s="5">
        <v>1132635340</v>
      </c>
      <c r="G112" s="5">
        <v>18618806</v>
      </c>
      <c r="H112" s="6">
        <v>4.9000000000000004</v>
      </c>
      <c r="I112" s="6">
        <v>1.6</v>
      </c>
      <c r="J112" s="1"/>
    </row>
    <row r="113" spans="1:10" x14ac:dyDescent="0.35">
      <c r="A113" s="4">
        <v>2002</v>
      </c>
      <c r="B113" s="5">
        <v>762695831</v>
      </c>
      <c r="C113" s="6">
        <v>66</v>
      </c>
      <c r="D113" s="5">
        <v>392115036</v>
      </c>
      <c r="E113" s="6">
        <v>34</v>
      </c>
      <c r="F113" s="5">
        <v>1154810867</v>
      </c>
      <c r="G113" s="5">
        <v>19083919</v>
      </c>
      <c r="H113" s="6">
        <v>4.9000000000000004</v>
      </c>
      <c r="I113" s="6">
        <v>1.7</v>
      </c>
      <c r="J113" s="1"/>
    </row>
    <row r="114" spans="1:10" x14ac:dyDescent="0.35">
      <c r="A114" s="4">
        <v>2003</v>
      </c>
      <c r="B114" s="5">
        <v>846875960</v>
      </c>
      <c r="C114" s="6">
        <v>67.7</v>
      </c>
      <c r="D114" s="5">
        <v>403220826</v>
      </c>
      <c r="E114" s="6">
        <v>32.299999999999997</v>
      </c>
      <c r="F114" s="5">
        <v>1250096785</v>
      </c>
      <c r="G114" s="5">
        <v>19860863</v>
      </c>
      <c r="H114" s="6">
        <v>4.9000000000000004</v>
      </c>
      <c r="I114" s="6">
        <v>1.6</v>
      </c>
      <c r="J114" s="1"/>
    </row>
    <row r="115" spans="1:10" x14ac:dyDescent="0.35">
      <c r="A115" s="4">
        <v>2004</v>
      </c>
      <c r="B115" s="5">
        <v>1016330060</v>
      </c>
      <c r="C115" s="6">
        <v>69.599999999999994</v>
      </c>
      <c r="D115" s="5">
        <v>443830400</v>
      </c>
      <c r="E115" s="6">
        <v>30.4</v>
      </c>
      <c r="F115" s="5">
        <v>1460160460</v>
      </c>
      <c r="G115" s="5">
        <v>21288649</v>
      </c>
      <c r="H115" s="6">
        <v>4.8</v>
      </c>
      <c r="I115" s="6">
        <v>1.5</v>
      </c>
      <c r="J115" s="1"/>
    </row>
    <row r="116" spans="1:10" x14ac:dyDescent="0.35">
      <c r="A116" s="4">
        <v>2005</v>
      </c>
      <c r="B116" s="5">
        <v>1155041663</v>
      </c>
      <c r="C116" s="6">
        <v>69.5</v>
      </c>
      <c r="D116" s="5">
        <v>507338006</v>
      </c>
      <c r="E116" s="6">
        <v>30.5</v>
      </c>
      <c r="F116" s="5">
        <v>1662379669</v>
      </c>
      <c r="G116" s="5">
        <v>23223674</v>
      </c>
      <c r="H116" s="6">
        <v>4.5999999999999996</v>
      </c>
      <c r="I116" s="6">
        <v>1.4</v>
      </c>
      <c r="J116" s="1"/>
    </row>
    <row r="117" spans="1:10" x14ac:dyDescent="0.35">
      <c r="A117" s="4">
        <v>2006</v>
      </c>
      <c r="B117" s="5">
        <v>1285819405</v>
      </c>
      <c r="C117" s="6">
        <v>69.7</v>
      </c>
      <c r="D117" s="5">
        <v>559233777</v>
      </c>
      <c r="E117" s="6">
        <v>30.3</v>
      </c>
      <c r="F117" s="5">
        <v>1845053181</v>
      </c>
      <c r="G117" s="5">
        <v>25159012</v>
      </c>
      <c r="H117" s="6">
        <v>4.5</v>
      </c>
      <c r="I117" s="6">
        <v>1.4</v>
      </c>
      <c r="J117" s="1"/>
    </row>
    <row r="118" spans="1:10" x14ac:dyDescent="0.35">
      <c r="A118" s="4">
        <v>2007</v>
      </c>
      <c r="B118" s="5">
        <v>1347994687</v>
      </c>
      <c r="C118" s="6">
        <v>69.400000000000006</v>
      </c>
      <c r="D118" s="5">
        <v>594868251</v>
      </c>
      <c r="E118" s="6">
        <v>30.6</v>
      </c>
      <c r="F118" s="5">
        <v>1942862938</v>
      </c>
      <c r="G118" s="5">
        <v>26133995</v>
      </c>
      <c r="H118" s="6">
        <v>4.4000000000000004</v>
      </c>
      <c r="I118" s="6">
        <v>1.3</v>
      </c>
      <c r="J118" s="1"/>
    </row>
    <row r="119" spans="1:10" x14ac:dyDescent="0.35">
      <c r="A119" s="4">
        <v>2008</v>
      </c>
      <c r="B119" s="5">
        <v>1444218718</v>
      </c>
      <c r="C119" s="6">
        <v>69.099999999999994</v>
      </c>
      <c r="D119" s="5">
        <v>646264036</v>
      </c>
      <c r="E119" s="6">
        <v>30.9</v>
      </c>
      <c r="F119" s="5">
        <v>2090482755</v>
      </c>
      <c r="G119" s="5">
        <v>25788389</v>
      </c>
      <c r="H119" s="6">
        <v>4</v>
      </c>
      <c r="I119" s="6">
        <v>1.2</v>
      </c>
      <c r="J119" s="1"/>
    </row>
    <row r="120" spans="1:10" x14ac:dyDescent="0.35">
      <c r="A120" s="4">
        <v>2009</v>
      </c>
      <c r="B120" s="5">
        <v>1092093746</v>
      </c>
      <c r="C120" s="6">
        <v>70.5</v>
      </c>
      <c r="D120" s="5">
        <v>457069739</v>
      </c>
      <c r="E120" s="6">
        <v>29.5</v>
      </c>
      <c r="F120" s="5">
        <v>1549163485</v>
      </c>
      <c r="G120" s="5">
        <v>21175223</v>
      </c>
      <c r="H120" s="6">
        <v>4.5999999999999996</v>
      </c>
      <c r="I120" s="6">
        <v>1.4</v>
      </c>
      <c r="J120" s="1"/>
    </row>
    <row r="121" spans="1:10" x14ac:dyDescent="0.35">
      <c r="A121" s="4">
        <v>2010</v>
      </c>
      <c r="B121" s="5">
        <v>1334850868</v>
      </c>
      <c r="C121" s="6">
        <v>70.2</v>
      </c>
      <c r="D121" s="5">
        <v>565735800</v>
      </c>
      <c r="E121" s="6">
        <v>29.8</v>
      </c>
      <c r="F121" s="5">
        <v>1900586668</v>
      </c>
      <c r="G121" s="5">
        <v>25922789</v>
      </c>
      <c r="H121" s="6">
        <v>4.5999999999999996</v>
      </c>
      <c r="I121" s="6">
        <v>1.4</v>
      </c>
      <c r="J121" s="1"/>
    </row>
    <row r="122" spans="1:10" x14ac:dyDescent="0.35">
      <c r="A122" s="4">
        <v>2011</v>
      </c>
      <c r="B122" s="5">
        <v>1509344450</v>
      </c>
      <c r="C122" s="6">
        <v>69</v>
      </c>
      <c r="D122" s="5">
        <v>678649585</v>
      </c>
      <c r="E122" s="6">
        <v>31</v>
      </c>
      <c r="F122" s="5">
        <v>2187994034</v>
      </c>
      <c r="G122" s="5">
        <v>28637114</v>
      </c>
      <c r="H122" s="6">
        <v>4.2</v>
      </c>
      <c r="I122" s="6">
        <v>1.3</v>
      </c>
      <c r="J122" s="1"/>
    </row>
    <row r="123" spans="1:10" x14ac:dyDescent="0.35">
      <c r="A123" s="4">
        <v>2012</v>
      </c>
      <c r="B123" s="5">
        <v>1543090573</v>
      </c>
      <c r="C123" s="6">
        <v>68.5</v>
      </c>
      <c r="D123" s="5">
        <v>708682134</v>
      </c>
      <c r="E123" s="6">
        <v>31.5</v>
      </c>
      <c r="F123" s="5">
        <v>2251772707</v>
      </c>
      <c r="G123" s="5">
        <v>29883565</v>
      </c>
      <c r="H123" s="6">
        <v>4.2</v>
      </c>
      <c r="I123" s="6">
        <v>1.3</v>
      </c>
      <c r="J123" s="1"/>
    </row>
    <row r="124" spans="1:10" x14ac:dyDescent="0.35">
      <c r="A124" s="4">
        <v>2013</v>
      </c>
      <c r="B124" s="5">
        <v>1538360123</v>
      </c>
      <c r="C124" s="6">
        <v>68.599999999999994</v>
      </c>
      <c r="D124" s="5">
        <v>702743343</v>
      </c>
      <c r="E124" s="6">
        <v>31.4</v>
      </c>
      <c r="F124" s="5">
        <v>2241103466</v>
      </c>
      <c r="G124" s="5">
        <v>31129310</v>
      </c>
      <c r="H124" s="6">
        <v>4.4000000000000004</v>
      </c>
      <c r="I124" s="6">
        <v>1.4</v>
      </c>
      <c r="J124" s="1"/>
    </row>
    <row r="125" spans="1:10" x14ac:dyDescent="0.35">
      <c r="A125" s="4">
        <v>2014</v>
      </c>
      <c r="B125" s="5">
        <v>1599999759</v>
      </c>
      <c r="C125" s="6">
        <v>68.8</v>
      </c>
      <c r="D125" s="5">
        <v>724939800</v>
      </c>
      <c r="E125" s="6">
        <v>31.2</v>
      </c>
      <c r="F125" s="5">
        <v>2324939560</v>
      </c>
      <c r="G125" s="5">
        <v>32492412</v>
      </c>
      <c r="H125" s="6">
        <v>4.5</v>
      </c>
      <c r="I125" s="6">
        <v>1.4</v>
      </c>
      <c r="J125" s="1"/>
    </row>
    <row r="126" spans="1:10" x14ac:dyDescent="0.35">
      <c r="A126" s="4">
        <v>2015</v>
      </c>
      <c r="B126" s="5">
        <v>1533130082</v>
      </c>
      <c r="C126" s="6">
        <v>68.8</v>
      </c>
      <c r="D126" s="5">
        <v>694107228</v>
      </c>
      <c r="E126" s="6">
        <v>31.2</v>
      </c>
      <c r="F126" s="5">
        <v>2227237310</v>
      </c>
      <c r="G126" s="5">
        <v>33850362</v>
      </c>
      <c r="H126" s="6">
        <v>4.9000000000000004</v>
      </c>
      <c r="I126" s="6">
        <v>1.5</v>
      </c>
      <c r="J126" s="1"/>
    </row>
    <row r="127" spans="1:10" x14ac:dyDescent="0.35">
      <c r="A127" s="4">
        <v>2016</v>
      </c>
      <c r="B127" s="5">
        <v>1525420174</v>
      </c>
      <c r="C127" s="6">
        <v>70.2</v>
      </c>
      <c r="D127" s="5">
        <v>646762450</v>
      </c>
      <c r="E127" s="6">
        <v>29.8</v>
      </c>
      <c r="F127" s="5">
        <v>2172182624</v>
      </c>
      <c r="G127" s="5">
        <v>32231338</v>
      </c>
      <c r="H127" s="6">
        <v>5</v>
      </c>
      <c r="I127" s="6">
        <v>1.5</v>
      </c>
      <c r="J127" s="1"/>
    </row>
    <row r="128" spans="1:10" x14ac:dyDescent="0.35">
      <c r="A128" s="4">
        <v>2017</v>
      </c>
      <c r="B128" s="5">
        <v>1620854636</v>
      </c>
      <c r="C128" s="6">
        <v>69.599999999999994</v>
      </c>
      <c r="D128" s="5">
        <v>706298167</v>
      </c>
      <c r="E128" s="6">
        <v>30.4</v>
      </c>
      <c r="F128" s="5">
        <v>2327152803</v>
      </c>
      <c r="G128" s="5">
        <v>32941345</v>
      </c>
      <c r="H128" s="6">
        <v>4.7</v>
      </c>
      <c r="I128" s="6">
        <v>1.4</v>
      </c>
      <c r="J128" s="1"/>
    </row>
    <row r="129" spans="1:10" x14ac:dyDescent="0.35">
      <c r="A129" s="4">
        <v>2018</v>
      </c>
      <c r="B129" s="5">
        <v>1713725277</v>
      </c>
      <c r="C129" s="6">
        <v>67.3</v>
      </c>
      <c r="D129" s="5">
        <v>834061426</v>
      </c>
      <c r="E129" s="6">
        <v>32.700000000000003</v>
      </c>
      <c r="F129" s="5">
        <v>2547786703</v>
      </c>
      <c r="G129" s="5">
        <v>46419660</v>
      </c>
      <c r="H129" s="6">
        <v>5.6</v>
      </c>
      <c r="I129" s="6">
        <v>1.8</v>
      </c>
      <c r="J129" s="1"/>
    </row>
    <row r="130" spans="1:10" x14ac:dyDescent="0.35">
      <c r="A130" s="4">
        <v>2019</v>
      </c>
      <c r="B130" s="5">
        <v>1649134628</v>
      </c>
      <c r="C130" s="6">
        <v>66</v>
      </c>
      <c r="D130" s="5">
        <v>848653296</v>
      </c>
      <c r="E130" s="6">
        <v>34</v>
      </c>
      <c r="F130" s="5">
        <v>2497787925</v>
      </c>
      <c r="G130" s="5">
        <v>66824831</v>
      </c>
      <c r="H130" s="6">
        <v>7.9</v>
      </c>
      <c r="I130" s="6">
        <v>2.7</v>
      </c>
      <c r="J130" s="1"/>
    </row>
    <row r="131" spans="1:10" x14ac:dyDescent="0.35">
      <c r="A131" s="4">
        <v>2020</v>
      </c>
      <c r="B131" s="5">
        <v>1604729393</v>
      </c>
      <c r="C131" s="6">
        <v>68.7</v>
      </c>
      <c r="D131" s="5">
        <v>731318091</v>
      </c>
      <c r="E131" s="6">
        <v>31.3</v>
      </c>
      <c r="F131" s="5">
        <v>2336047484</v>
      </c>
      <c r="G131" s="5">
        <v>64969722</v>
      </c>
      <c r="H131" s="6">
        <v>8.9</v>
      </c>
      <c r="I131" s="6">
        <v>2.8</v>
      </c>
      <c r="J131" s="3"/>
    </row>
    <row r="132" spans="1:10" x14ac:dyDescent="0.35">
      <c r="A132" s="4">
        <v>2021</v>
      </c>
      <c r="B132" s="5">
        <v>1873938230</v>
      </c>
      <c r="C132" s="6">
        <v>66.3</v>
      </c>
      <c r="D132" s="5">
        <v>950454572</v>
      </c>
      <c r="E132" s="6">
        <v>33.700000000000003</v>
      </c>
      <c r="F132" s="5">
        <v>2824392803</v>
      </c>
      <c r="G132" s="5">
        <v>84503545</v>
      </c>
      <c r="H132" s="6">
        <v>8.9</v>
      </c>
      <c r="I132" s="6">
        <v>3</v>
      </c>
      <c r="J132" s="1"/>
    </row>
    <row r="133" spans="1:10" x14ac:dyDescent="0.35">
      <c r="J133" s="1"/>
    </row>
    <row r="134" spans="1:10" x14ac:dyDescent="0.35">
      <c r="J134" s="1"/>
    </row>
    <row r="135" spans="1:10" x14ac:dyDescent="0.35">
      <c r="J135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1FAAB-F961-4145-9946-6693705F7DE3}">
  <dimension ref="A1:I6"/>
  <sheetViews>
    <sheetView topLeftCell="B1" workbookViewId="0">
      <selection activeCell="G16" sqref="G16"/>
    </sheetView>
  </sheetViews>
  <sheetFormatPr baseColWidth="10" defaultRowHeight="14.5" x14ac:dyDescent="0.35"/>
  <cols>
    <col min="2" max="2" width="24" bestFit="1" customWidth="1"/>
    <col min="3" max="3" width="9.453125" bestFit="1" customWidth="1"/>
    <col min="4" max="4" width="23" bestFit="1" customWidth="1"/>
    <col min="5" max="5" width="9.453125" bestFit="1" customWidth="1"/>
    <col min="6" max="6" width="20" bestFit="1" customWidth="1"/>
    <col min="7" max="7" width="22.7265625" bestFit="1" customWidth="1"/>
    <col min="8" max="8" width="26" bestFit="1" customWidth="1"/>
    <col min="9" max="9" width="23" bestFit="1" customWidth="1"/>
  </cols>
  <sheetData>
    <row r="1" spans="1:9" x14ac:dyDescent="0.35">
      <c r="B1" s="18" t="s">
        <v>127</v>
      </c>
      <c r="C1" s="19" t="s">
        <v>6</v>
      </c>
      <c r="D1" s="18" t="s">
        <v>128</v>
      </c>
      <c r="E1" s="18" t="s">
        <v>6</v>
      </c>
      <c r="F1" s="18" t="s">
        <v>126</v>
      </c>
      <c r="G1" s="18" t="s">
        <v>125</v>
      </c>
      <c r="H1" s="18" t="s">
        <v>7</v>
      </c>
      <c r="I1" s="18" t="s">
        <v>5</v>
      </c>
    </row>
    <row r="2" spans="1:9" x14ac:dyDescent="0.35">
      <c r="A2" s="20">
        <v>2020</v>
      </c>
      <c r="B2" s="5">
        <f>F2-D2</f>
        <v>1606251910940</v>
      </c>
      <c r="C2" s="6">
        <f>100*B2/F2</f>
        <v>68.894172507992977</v>
      </c>
      <c r="D2" s="5">
        <v>725225269882</v>
      </c>
      <c r="E2" s="6">
        <f>100*D2/F2</f>
        <v>31.105827492007023</v>
      </c>
      <c r="F2" s="5">
        <v>2331477180822</v>
      </c>
      <c r="G2" s="5">
        <v>64364818422</v>
      </c>
      <c r="H2" s="6">
        <f>100*G2/D2</f>
        <v>8.8751483290802415</v>
      </c>
      <c r="I2" s="6">
        <f>100*G2/F2</f>
        <v>2.7606883289034441</v>
      </c>
    </row>
    <row r="3" spans="1:9" x14ac:dyDescent="0.35">
      <c r="A3" s="20">
        <v>2021</v>
      </c>
      <c r="B3" s="5">
        <f t="shared" ref="B3:B6" si="0">F3-D3</f>
        <v>1888480035326</v>
      </c>
      <c r="C3" s="6">
        <f>100*B3/F3</f>
        <v>66.765765837006498</v>
      </c>
      <c r="D3" s="5">
        <v>940035464573</v>
      </c>
      <c r="E3" s="6">
        <f>100*D3/F3</f>
        <v>33.234234162993509</v>
      </c>
      <c r="F3" s="5">
        <v>2828515499899</v>
      </c>
      <c r="G3" s="5">
        <v>83310543493</v>
      </c>
      <c r="H3" s="6">
        <f t="shared" ref="H3:H5" si="1">100*G3/D3</f>
        <v>8.8624894094652937</v>
      </c>
      <c r="I3" s="6">
        <f>100*G3/F3</f>
        <v>2.9453804830121961</v>
      </c>
    </row>
    <row r="4" spans="1:9" x14ac:dyDescent="0.35">
      <c r="A4" s="21">
        <v>2022</v>
      </c>
      <c r="B4" s="5">
        <f t="shared" si="0"/>
        <v>2147874725868</v>
      </c>
      <c r="C4" s="6">
        <f t="shared" ref="C4:C6" si="2">100*B4/F4</f>
        <v>66.29503420207449</v>
      </c>
      <c r="D4" s="5">
        <v>1091997991176</v>
      </c>
      <c r="E4" s="6">
        <f t="shared" ref="E4:E6" si="3">100*D4/F4</f>
        <v>33.704965797925503</v>
      </c>
      <c r="F4" s="5">
        <v>3239872717044</v>
      </c>
      <c r="G4" s="5">
        <v>89815671459</v>
      </c>
      <c r="H4" s="6">
        <f t="shared" si="1"/>
        <v>8.2248934691056768</v>
      </c>
      <c r="I4" s="6">
        <f t="shared" ref="I4:I5" si="4">100*G4/F4</f>
        <v>2.7721975306778766</v>
      </c>
    </row>
    <row r="5" spans="1:9" x14ac:dyDescent="0.35">
      <c r="A5" s="21">
        <v>2023</v>
      </c>
      <c r="B5" s="5">
        <f t="shared" si="0"/>
        <v>2103285328179</v>
      </c>
      <c r="C5" s="6">
        <f t="shared" si="2"/>
        <v>68.284709176954536</v>
      </c>
      <c r="D5" s="5">
        <v>976884966943</v>
      </c>
      <c r="E5" s="6">
        <f t="shared" si="3"/>
        <v>31.715290823045461</v>
      </c>
      <c r="F5" s="5">
        <v>3080170295122</v>
      </c>
      <c r="G5" s="5">
        <v>72271716141</v>
      </c>
      <c r="H5" s="6">
        <f t="shared" si="1"/>
        <v>7.3981808080394957</v>
      </c>
      <c r="I5" s="6">
        <f t="shared" si="4"/>
        <v>2.3463545588844608</v>
      </c>
    </row>
    <row r="6" spans="1:9" x14ac:dyDescent="0.35">
      <c r="A6" s="21">
        <v>2024</v>
      </c>
      <c r="B6" s="5">
        <f t="shared" si="0"/>
        <v>2256282869940</v>
      </c>
      <c r="C6" s="6">
        <f t="shared" si="2"/>
        <v>69.054620462053052</v>
      </c>
      <c r="D6" s="5">
        <v>1011105836048</v>
      </c>
      <c r="E6" s="6">
        <f t="shared" si="3"/>
        <v>30.945379537946945</v>
      </c>
      <c r="F6" s="5">
        <v>3267388705988</v>
      </c>
      <c r="G6" s="5">
        <v>76328225641</v>
      </c>
      <c r="H6" s="6">
        <f>100*G6/D6</f>
        <v>7.5489847768395721</v>
      </c>
      <c r="I6" s="6">
        <f>100*G6/F6</f>
        <v>2.3360619904548425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106EC-9494-421E-8266-7C6E01A16598}">
  <dimension ref="A1:S109"/>
  <sheetViews>
    <sheetView topLeftCell="I1" zoomScale="85" zoomScaleNormal="85" workbookViewId="0">
      <selection activeCell="S13" sqref="S13"/>
    </sheetView>
  </sheetViews>
  <sheetFormatPr baseColWidth="10" defaultRowHeight="14.5" x14ac:dyDescent="0.35"/>
  <cols>
    <col min="1" max="1" width="52.26953125" bestFit="1" customWidth="1"/>
    <col min="2" max="2" width="14.81640625" bestFit="1" customWidth="1"/>
    <col min="3" max="3" width="9.453125" bestFit="1" customWidth="1"/>
    <col min="4" max="4" width="23" bestFit="1" customWidth="1"/>
    <col min="5" max="5" width="12" bestFit="1" customWidth="1"/>
    <col min="6" max="6" width="14.81640625" bestFit="1" customWidth="1"/>
    <col min="7" max="7" width="15.54296875" bestFit="1" customWidth="1"/>
    <col min="8" max="8" width="15.54296875" customWidth="1"/>
    <col min="9" max="9" width="26" bestFit="1" customWidth="1"/>
    <col min="10" max="10" width="12" bestFit="1" customWidth="1"/>
    <col min="12" max="12" width="12" bestFit="1" customWidth="1"/>
    <col min="13" max="13" width="19.36328125" customWidth="1"/>
    <col min="15" max="15" width="40.1796875" bestFit="1" customWidth="1"/>
    <col min="16" max="16" width="15.6328125" customWidth="1"/>
    <col min="17" max="17" width="13.7265625" bestFit="1" customWidth="1"/>
    <col min="19" max="19" width="34.08984375" bestFit="1" customWidth="1"/>
  </cols>
  <sheetData>
    <row r="1" spans="1:19" x14ac:dyDescent="0.35">
      <c r="B1" s="18" t="s">
        <v>1</v>
      </c>
      <c r="C1" s="19" t="s">
        <v>6</v>
      </c>
      <c r="D1" s="18" t="s">
        <v>128</v>
      </c>
      <c r="E1" s="18" t="s">
        <v>6</v>
      </c>
      <c r="F1" s="18" t="s">
        <v>126</v>
      </c>
      <c r="G1" s="18" t="s">
        <v>125</v>
      </c>
      <c r="H1" s="70" t="s">
        <v>756</v>
      </c>
      <c r="I1" s="18" t="s">
        <v>7</v>
      </c>
      <c r="J1" s="18" t="s">
        <v>5</v>
      </c>
      <c r="L1" s="27" t="s">
        <v>129</v>
      </c>
      <c r="M1" s="27" t="s">
        <v>130</v>
      </c>
      <c r="O1" s="27" t="s">
        <v>745</v>
      </c>
      <c r="P1" s="27" t="s">
        <v>130</v>
      </c>
      <c r="R1" s="27" t="s">
        <v>745</v>
      </c>
      <c r="S1" s="27" t="s">
        <v>130</v>
      </c>
    </row>
    <row r="2" spans="1:19" x14ac:dyDescent="0.35">
      <c r="A2" s="13" t="s">
        <v>23</v>
      </c>
      <c r="B2" s="14">
        <f>F2-D2</f>
        <v>320162121353</v>
      </c>
      <c r="C2" s="25">
        <f>100*B2/F2</f>
        <v>77.578250980751932</v>
      </c>
      <c r="D2" s="14">
        <f>'REPORT_CN+CH+MX+EU'!C5</f>
        <v>92533598524</v>
      </c>
      <c r="E2" s="25">
        <f>100*D2/F2</f>
        <v>22.421749019248068</v>
      </c>
      <c r="F2" s="14">
        <f>'REPORT_CN+CH+MX+EU'!B5</f>
        <v>412695719877</v>
      </c>
      <c r="G2" s="14">
        <f>'REPORT_CN+CH+MX+EU'!D5</f>
        <v>417420894</v>
      </c>
      <c r="H2" s="14">
        <f>'REPORT_by rate (USMCA)'!E9</f>
        <v>155870136634</v>
      </c>
      <c r="I2" s="24">
        <f>100*G2/D2</f>
        <v>0.45110197880366182</v>
      </c>
      <c r="J2" s="26">
        <f>100*G2/F2</f>
        <v>0.10114495350821867</v>
      </c>
      <c r="L2" s="24">
        <f>100*M2/F2</f>
        <v>20.562431743280928</v>
      </c>
      <c r="M2" s="28">
        <f>SUM(M3:M100)</f>
        <v>84860275707.149994</v>
      </c>
      <c r="O2" s="24">
        <f>I2+25</f>
        <v>25.451101978803663</v>
      </c>
      <c r="P2" s="28">
        <f>SUM(P3:P100)</f>
        <v>11642567842.450001</v>
      </c>
      <c r="Q2" s="28"/>
      <c r="R2" s="24">
        <f>100*S2/F2</f>
        <v>12.053480175339784</v>
      </c>
      <c r="S2" s="28">
        <f>SUM(S3:S100)</f>
        <v>49744196779.849998</v>
      </c>
    </row>
    <row r="3" spans="1:19" x14ac:dyDescent="0.35">
      <c r="A3" s="13" t="s">
        <v>24</v>
      </c>
      <c r="B3" s="14">
        <f t="shared" ref="B3:B66" si="0">F3-D3</f>
        <v>2430812297</v>
      </c>
      <c r="C3" s="25">
        <f t="shared" ref="C3:C66" si="1">100*B3/F3</f>
        <v>99.97240453978759</v>
      </c>
      <c r="D3" s="14">
        <f>'REPORT_CN+CH+MX+EU'!C6</f>
        <v>670979</v>
      </c>
      <c r="E3" s="25">
        <f t="shared" ref="E3:E66" si="2">100*D3/F3</f>
        <v>2.7595460212410688E-2</v>
      </c>
      <c r="F3" s="14">
        <f>'REPORT_CN+CH+MX+EU'!B6</f>
        <v>2431483276</v>
      </c>
      <c r="G3" s="14">
        <f>'REPORT_CN+CH+MX+EU'!D6</f>
        <v>1776</v>
      </c>
      <c r="H3" s="14">
        <f>'REPORT_by rate (USMCA)'!E10</f>
        <v>1710257284</v>
      </c>
      <c r="I3" s="24">
        <f t="shared" ref="I3:I66" si="3">100*G3/D3</f>
        <v>0.26468786653531629</v>
      </c>
      <c r="J3" s="26">
        <f t="shared" ref="J3:J66" si="4">100*G3/F3</f>
        <v>7.3041834896831921E-5</v>
      </c>
      <c r="L3" s="24">
        <f>J3+25</f>
        <v>25.000073041834895</v>
      </c>
      <c r="M3" s="28">
        <f>L3%*F3</f>
        <v>607872595</v>
      </c>
      <c r="O3" s="24">
        <f>IFERROR(I3+25,0)</f>
        <v>25.264687866535315</v>
      </c>
      <c r="P3" s="28">
        <f t="shared" ref="P3:P66" si="5">D3*O3%</f>
        <v>169520.74999999997</v>
      </c>
      <c r="R3" s="24">
        <v>25</v>
      </c>
      <c r="S3" s="28">
        <f>R3%*(F3-H3)</f>
        <v>180306498</v>
      </c>
    </row>
    <row r="4" spans="1:19" x14ac:dyDescent="0.35">
      <c r="A4" s="13" t="s">
        <v>25</v>
      </c>
      <c r="B4" s="14">
        <f t="shared" si="0"/>
        <v>3988527539</v>
      </c>
      <c r="C4" s="25">
        <f t="shared" si="1"/>
        <v>99.984781937446215</v>
      </c>
      <c r="D4" s="14">
        <f>'REPORT_CN+CH+MX+EU'!C7</f>
        <v>607069</v>
      </c>
      <c r="E4" s="25">
        <f t="shared" si="2"/>
        <v>1.5218062553781841E-2</v>
      </c>
      <c r="F4" s="14">
        <f>'REPORT_CN+CH+MX+EU'!B7</f>
        <v>3989134608</v>
      </c>
      <c r="G4" s="14">
        <f>'REPORT_CN+CH+MX+EU'!D7</f>
        <v>14127</v>
      </c>
      <c r="H4" s="14">
        <f>'REPORT_by rate (USMCA)'!E11</f>
        <v>2955078170</v>
      </c>
      <c r="I4" s="24">
        <f t="shared" si="3"/>
        <v>2.3270830828126621</v>
      </c>
      <c r="J4" s="26">
        <f t="shared" si="4"/>
        <v>3.5413695922090579E-4</v>
      </c>
      <c r="L4" s="24">
        <f t="shared" ref="L4:L67" si="6">J4+25</f>
        <v>25.000354136959221</v>
      </c>
      <c r="M4" s="28">
        <f t="shared" ref="M4:M67" si="7">L4%*F4</f>
        <v>997297778.99999988</v>
      </c>
      <c r="O4" s="24">
        <f t="shared" ref="O4:O67" si="8">IFERROR(I4+25,0)</f>
        <v>27.327083082812663</v>
      </c>
      <c r="P4" s="28">
        <f t="shared" si="5"/>
        <v>165894.25</v>
      </c>
      <c r="R4" s="24">
        <v>25</v>
      </c>
      <c r="S4" s="28">
        <f t="shared" ref="S4:S67" si="9">R4%*(F4-H4)</f>
        <v>258514109.5</v>
      </c>
    </row>
    <row r="5" spans="1:19" x14ac:dyDescent="0.35">
      <c r="A5" s="13" t="s">
        <v>26</v>
      </c>
      <c r="B5" s="14">
        <f t="shared" si="0"/>
        <v>3379621807</v>
      </c>
      <c r="C5" s="25">
        <f t="shared" si="1"/>
        <v>99.997452827205777</v>
      </c>
      <c r="D5" s="14">
        <f>'REPORT_CN+CH+MX+EU'!C8</f>
        <v>86087</v>
      </c>
      <c r="E5" s="25">
        <f t="shared" si="2"/>
        <v>2.547172794217819E-3</v>
      </c>
      <c r="F5" s="14">
        <f>'REPORT_CN+CH+MX+EU'!B8</f>
        <v>3379707894</v>
      </c>
      <c r="G5" s="14">
        <f>'REPORT_CN+CH+MX+EU'!D8</f>
        <v>1792</v>
      </c>
      <c r="H5" s="14">
        <f>'REPORT_by rate (USMCA)'!E12</f>
        <v>8350663</v>
      </c>
      <c r="I5" s="24">
        <f t="shared" si="3"/>
        <v>2.0816151102953988</v>
      </c>
      <c r="J5" s="26">
        <f t="shared" si="4"/>
        <v>5.3022333769771642E-5</v>
      </c>
      <c r="L5" s="24">
        <f t="shared" si="6"/>
        <v>25.00005302233377</v>
      </c>
      <c r="M5" s="28">
        <f t="shared" si="7"/>
        <v>844928765.5</v>
      </c>
      <c r="O5" s="24">
        <f t="shared" si="8"/>
        <v>27.081615110295399</v>
      </c>
      <c r="P5" s="28">
        <f t="shared" si="5"/>
        <v>23313.75</v>
      </c>
      <c r="R5" s="24">
        <v>25</v>
      </c>
      <c r="S5" s="28">
        <f t="shared" si="9"/>
        <v>842839307.75</v>
      </c>
    </row>
    <row r="6" spans="1:19" x14ac:dyDescent="0.35">
      <c r="A6" s="13" t="s">
        <v>27</v>
      </c>
      <c r="B6" s="14">
        <f t="shared" si="0"/>
        <v>319528707</v>
      </c>
      <c r="C6" s="25">
        <f t="shared" si="1"/>
        <v>99.094607244565523</v>
      </c>
      <c r="D6" s="14">
        <f>'REPORT_CN+CH+MX+EU'!C9</f>
        <v>2919422</v>
      </c>
      <c r="E6" s="25">
        <f t="shared" si="2"/>
        <v>0.90539275543447173</v>
      </c>
      <c r="F6" s="14">
        <f>'REPORT_CN+CH+MX+EU'!B9</f>
        <v>322448129</v>
      </c>
      <c r="G6" s="14">
        <f>'REPORT_CN+CH+MX+EU'!D9</f>
        <v>236996</v>
      </c>
      <c r="H6" s="14">
        <f>'REPORT_by rate (USMCA)'!E13</f>
        <v>319528707</v>
      </c>
      <c r="I6" s="24">
        <f t="shared" si="3"/>
        <v>8.117908270883758</v>
      </c>
      <c r="J6" s="26">
        <f t="shared" si="4"/>
        <v>7.3498953377397327E-2</v>
      </c>
      <c r="L6" s="24">
        <f t="shared" si="6"/>
        <v>25.073498953377399</v>
      </c>
      <c r="M6" s="28">
        <f t="shared" si="7"/>
        <v>80849028.25</v>
      </c>
      <c r="O6" s="24">
        <f t="shared" si="8"/>
        <v>33.11790827088376</v>
      </c>
      <c r="P6" s="28">
        <f t="shared" si="5"/>
        <v>966851.50000000012</v>
      </c>
      <c r="R6" s="24">
        <v>25</v>
      </c>
      <c r="S6" s="28">
        <f t="shared" si="9"/>
        <v>729855.5</v>
      </c>
    </row>
    <row r="7" spans="1:19" x14ac:dyDescent="0.35">
      <c r="A7" s="13" t="s">
        <v>28</v>
      </c>
      <c r="B7" s="14">
        <f t="shared" si="0"/>
        <v>168416614</v>
      </c>
      <c r="C7" s="25">
        <f t="shared" si="1"/>
        <v>98.631574468760462</v>
      </c>
      <c r="D7" s="14">
        <f>'REPORT_CN+CH+MX+EU'!C10</f>
        <v>2336631</v>
      </c>
      <c r="E7" s="25">
        <f t="shared" si="2"/>
        <v>1.3684255312395381</v>
      </c>
      <c r="F7" s="14">
        <f>'REPORT_CN+CH+MX+EU'!B10</f>
        <v>170753245</v>
      </c>
      <c r="G7" s="14">
        <f>'REPORT_CN+CH+MX+EU'!D10</f>
        <v>26005</v>
      </c>
      <c r="H7" s="14">
        <f>'REPORT_by rate (USMCA)'!E14</f>
        <v>18483459</v>
      </c>
      <c r="I7" s="24">
        <f t="shared" si="3"/>
        <v>1.1129271160059075</v>
      </c>
      <c r="J7" s="26">
        <f t="shared" si="4"/>
        <v>1.5229578799512712E-2</v>
      </c>
      <c r="L7" s="24">
        <f t="shared" si="6"/>
        <v>25.015229578799513</v>
      </c>
      <c r="M7" s="28">
        <f t="shared" si="7"/>
        <v>42714316.25</v>
      </c>
      <c r="O7" s="24">
        <f t="shared" si="8"/>
        <v>26.112927116005906</v>
      </c>
      <c r="P7" s="28">
        <f t="shared" si="5"/>
        <v>610162.75</v>
      </c>
      <c r="R7" s="24">
        <v>25</v>
      </c>
      <c r="S7" s="28">
        <f t="shared" si="9"/>
        <v>38067446.5</v>
      </c>
    </row>
    <row r="8" spans="1:19" x14ac:dyDescent="0.35">
      <c r="A8" s="13" t="s">
        <v>29</v>
      </c>
      <c r="B8" s="14">
        <f t="shared" si="0"/>
        <v>813537367</v>
      </c>
      <c r="C8" s="25">
        <f t="shared" si="1"/>
        <v>99.89340432833626</v>
      </c>
      <c r="D8" s="14">
        <f>'REPORT_CN+CH+MX+EU'!C11</f>
        <v>868121</v>
      </c>
      <c r="E8" s="25">
        <f t="shared" si="2"/>
        <v>0.10659567166374498</v>
      </c>
      <c r="F8" s="14">
        <f>'REPORT_CN+CH+MX+EU'!B11</f>
        <v>814405488</v>
      </c>
      <c r="G8" s="14">
        <f>'REPORT_CN+CH+MX+EU'!D11</f>
        <v>29070</v>
      </c>
      <c r="H8" s="14">
        <f>'REPORT_by rate (USMCA)'!E15</f>
        <v>627401926</v>
      </c>
      <c r="I8" s="24">
        <f t="shared" si="3"/>
        <v>3.348611541478665</v>
      </c>
      <c r="J8" s="26">
        <f t="shared" si="4"/>
        <v>3.5694749640488672E-3</v>
      </c>
      <c r="L8" s="24">
        <f t="shared" si="6"/>
        <v>25.003569474964049</v>
      </c>
      <c r="M8" s="28">
        <f t="shared" si="7"/>
        <v>203630442</v>
      </c>
      <c r="O8" s="24">
        <f t="shared" si="8"/>
        <v>28.348611541478665</v>
      </c>
      <c r="P8" s="28">
        <f t="shared" si="5"/>
        <v>246100.25</v>
      </c>
      <c r="R8" s="24">
        <v>25</v>
      </c>
      <c r="S8" s="28">
        <f t="shared" si="9"/>
        <v>46750890.5</v>
      </c>
    </row>
    <row r="9" spans="1:19" x14ac:dyDescent="0.35">
      <c r="A9" s="13" t="s">
        <v>30</v>
      </c>
      <c r="B9" s="14">
        <f t="shared" si="0"/>
        <v>3121048743</v>
      </c>
      <c r="C9" s="25">
        <f t="shared" si="1"/>
        <v>99.784580189464108</v>
      </c>
      <c r="D9" s="14">
        <f>'REPORT_CN+CH+MX+EU'!C12</f>
        <v>6737872</v>
      </c>
      <c r="E9" s="25">
        <f t="shared" si="2"/>
        <v>0.21541981053589232</v>
      </c>
      <c r="F9" s="14">
        <f>'REPORT_CN+CH+MX+EU'!B12</f>
        <v>3127786615</v>
      </c>
      <c r="G9" s="14">
        <f>'REPORT_CN+CH+MX+EU'!D12</f>
        <v>175496</v>
      </c>
      <c r="H9" s="14">
        <f>'REPORT_by rate (USMCA)'!E16</f>
        <v>3111795751</v>
      </c>
      <c r="I9" s="24">
        <f t="shared" si="3"/>
        <v>2.6046205686305708</v>
      </c>
      <c r="J9" s="26">
        <f t="shared" si="4"/>
        <v>5.6108686941228562E-3</v>
      </c>
      <c r="L9" s="24">
        <f t="shared" si="6"/>
        <v>25.005610868694124</v>
      </c>
      <c r="M9" s="28">
        <f t="shared" si="7"/>
        <v>782122149.75</v>
      </c>
      <c r="O9" s="24">
        <f t="shared" si="8"/>
        <v>27.604620568630573</v>
      </c>
      <c r="P9" s="28">
        <f t="shared" si="5"/>
        <v>1859964.0000000002</v>
      </c>
      <c r="R9" s="24">
        <v>25</v>
      </c>
      <c r="S9" s="28">
        <f t="shared" si="9"/>
        <v>3997716</v>
      </c>
    </row>
    <row r="10" spans="1:19" x14ac:dyDescent="0.35">
      <c r="A10" s="13" t="s">
        <v>31</v>
      </c>
      <c r="B10" s="14">
        <f t="shared" si="0"/>
        <v>551395138</v>
      </c>
      <c r="C10" s="25">
        <f t="shared" si="1"/>
        <v>99.446437723245609</v>
      </c>
      <c r="D10" s="14">
        <f>'REPORT_CN+CH+MX+EU'!C13</f>
        <v>3069306</v>
      </c>
      <c r="E10" s="25">
        <f t="shared" si="2"/>
        <v>0.5535622767543954</v>
      </c>
      <c r="F10" s="14">
        <f>'REPORT_CN+CH+MX+EU'!B13</f>
        <v>554464444</v>
      </c>
      <c r="G10" s="14">
        <f>'REPORT_CN+CH+MX+EU'!D13</f>
        <v>375900</v>
      </c>
      <c r="H10" s="14">
        <f>'REPORT_by rate (USMCA)'!E17</f>
        <v>65620685</v>
      </c>
      <c r="I10" s="24">
        <f t="shared" si="3"/>
        <v>12.247068229756174</v>
      </c>
      <c r="J10" s="26">
        <f t="shared" si="4"/>
        <v>6.7795149728302501E-2</v>
      </c>
      <c r="L10" s="24">
        <f t="shared" si="6"/>
        <v>25.067795149728301</v>
      </c>
      <c r="M10" s="28">
        <f t="shared" si="7"/>
        <v>138992011</v>
      </c>
      <c r="O10" s="24">
        <f t="shared" si="8"/>
        <v>37.247068229756174</v>
      </c>
      <c r="P10" s="28">
        <f t="shared" si="5"/>
        <v>1143226.5</v>
      </c>
      <c r="R10" s="24">
        <v>25</v>
      </c>
      <c r="S10" s="28">
        <f t="shared" si="9"/>
        <v>122210939.75</v>
      </c>
    </row>
    <row r="11" spans="1:19" x14ac:dyDescent="0.35">
      <c r="A11" s="13" t="s">
        <v>32</v>
      </c>
      <c r="B11" s="14">
        <f t="shared" si="0"/>
        <v>620431609</v>
      </c>
      <c r="C11" s="25">
        <f t="shared" si="1"/>
        <v>99.786303656627226</v>
      </c>
      <c r="D11" s="14">
        <f>'REPORT_CN+CH+MX+EU'!C14</f>
        <v>1328679</v>
      </c>
      <c r="E11" s="25">
        <f t="shared" si="2"/>
        <v>0.21369634337276941</v>
      </c>
      <c r="F11" s="14">
        <f>'REPORT_CN+CH+MX+EU'!B14</f>
        <v>621760288</v>
      </c>
      <c r="G11" s="14">
        <f>'REPORT_CN+CH+MX+EU'!D14</f>
        <v>75585</v>
      </c>
      <c r="H11" s="14">
        <f>'REPORT_by rate (USMCA)'!E18</f>
        <v>10515282</v>
      </c>
      <c r="I11" s="24">
        <f t="shared" si="3"/>
        <v>5.6887329445261043</v>
      </c>
      <c r="J11" s="26">
        <f t="shared" si="4"/>
        <v>1.2156614286694361E-2</v>
      </c>
      <c r="L11" s="24">
        <f t="shared" si="6"/>
        <v>25.012156614286695</v>
      </c>
      <c r="M11" s="28">
        <f t="shared" si="7"/>
        <v>155515657</v>
      </c>
      <c r="O11" s="24">
        <f t="shared" si="8"/>
        <v>30.688732944526105</v>
      </c>
      <c r="P11" s="28">
        <f t="shared" si="5"/>
        <v>407754.75</v>
      </c>
      <c r="R11" s="24">
        <v>25</v>
      </c>
      <c r="S11" s="28">
        <f t="shared" si="9"/>
        <v>152811251.5</v>
      </c>
    </row>
    <row r="12" spans="1:19" x14ac:dyDescent="0.35">
      <c r="A12" s="13" t="s">
        <v>33</v>
      </c>
      <c r="B12" s="14">
        <f t="shared" si="0"/>
        <v>1212578208</v>
      </c>
      <c r="C12" s="25">
        <f t="shared" si="1"/>
        <v>93.713452748552058</v>
      </c>
      <c r="D12" s="14">
        <f>'REPORT_CN+CH+MX+EU'!C15</f>
        <v>81342966</v>
      </c>
      <c r="E12" s="25">
        <f t="shared" si="2"/>
        <v>6.2865472514479466</v>
      </c>
      <c r="F12" s="14">
        <f>'REPORT_CN+CH+MX+EU'!B15</f>
        <v>1293921174</v>
      </c>
      <c r="G12" s="14">
        <f>'REPORT_CN+CH+MX+EU'!D15</f>
        <v>908835</v>
      </c>
      <c r="H12" s="14">
        <f>'REPORT_by rate (USMCA)'!E19</f>
        <v>791129630</v>
      </c>
      <c r="I12" s="24">
        <f t="shared" si="3"/>
        <v>1.117287756632823</v>
      </c>
      <c r="J12" s="26">
        <f t="shared" si="4"/>
        <v>7.0238822755365152E-2</v>
      </c>
      <c r="L12" s="24">
        <f t="shared" si="6"/>
        <v>25.070238822755364</v>
      </c>
      <c r="M12" s="28">
        <f t="shared" si="7"/>
        <v>324389128.5</v>
      </c>
      <c r="O12" s="24">
        <f t="shared" si="8"/>
        <v>26.117287756632823</v>
      </c>
      <c r="P12" s="28">
        <f t="shared" si="5"/>
        <v>21244576.5</v>
      </c>
      <c r="R12" s="24">
        <v>25</v>
      </c>
      <c r="S12" s="28">
        <f t="shared" si="9"/>
        <v>125697886</v>
      </c>
    </row>
    <row r="13" spans="1:19" x14ac:dyDescent="0.35">
      <c r="A13" s="13" t="s">
        <v>34</v>
      </c>
      <c r="B13" s="14">
        <f t="shared" si="0"/>
        <v>1075873809</v>
      </c>
      <c r="C13" s="25">
        <f t="shared" si="1"/>
        <v>99.586650080780032</v>
      </c>
      <c r="D13" s="14">
        <f>'REPORT_CN+CH+MX+EU'!C16</f>
        <v>4465582</v>
      </c>
      <c r="E13" s="25">
        <f t="shared" si="2"/>
        <v>0.41334991921996855</v>
      </c>
      <c r="F13" s="14">
        <f>'REPORT_CN+CH+MX+EU'!B16</f>
        <v>1080339391</v>
      </c>
      <c r="G13" s="14">
        <f>'REPORT_CN+CH+MX+EU'!D16</f>
        <v>104952</v>
      </c>
      <c r="H13" s="14">
        <f>'REPORT_by rate (USMCA)'!E20</f>
        <v>1060873217</v>
      </c>
      <c r="I13" s="24">
        <f t="shared" si="3"/>
        <v>2.3502423648250104</v>
      </c>
      <c r="J13" s="26">
        <f t="shared" si="4"/>
        <v>9.7147249164776586E-3</v>
      </c>
      <c r="L13" s="24">
        <f t="shared" si="6"/>
        <v>25.009714724916478</v>
      </c>
      <c r="M13" s="28">
        <f t="shared" si="7"/>
        <v>270189799.75</v>
      </c>
      <c r="O13" s="24">
        <f t="shared" si="8"/>
        <v>27.350242364825011</v>
      </c>
      <c r="P13" s="28">
        <f t="shared" si="5"/>
        <v>1221347.5</v>
      </c>
      <c r="R13" s="24">
        <v>25</v>
      </c>
      <c r="S13" s="28">
        <f t="shared" si="9"/>
        <v>4866543.5</v>
      </c>
    </row>
    <row r="14" spans="1:19" x14ac:dyDescent="0.35">
      <c r="A14" s="13" t="s">
        <v>35</v>
      </c>
      <c r="B14" s="14">
        <f t="shared" si="0"/>
        <v>814638418</v>
      </c>
      <c r="C14" s="25">
        <f t="shared" si="1"/>
        <v>99.480387249822726</v>
      </c>
      <c r="D14" s="14">
        <f>'REPORT_CN+CH+MX+EU'!C17</f>
        <v>4255075</v>
      </c>
      <c r="E14" s="25">
        <f t="shared" si="2"/>
        <v>0.51961275017726882</v>
      </c>
      <c r="F14" s="14">
        <f>'REPORT_CN+CH+MX+EU'!B17</f>
        <v>818893493</v>
      </c>
      <c r="G14" s="14">
        <f>'REPORT_CN+CH+MX+EU'!D17</f>
        <v>55149</v>
      </c>
      <c r="H14" s="14">
        <f>'REPORT_by rate (USMCA)'!E21</f>
        <v>331125899</v>
      </c>
      <c r="I14" s="24">
        <f t="shared" si="3"/>
        <v>1.2960758623526025</v>
      </c>
      <c r="J14" s="26">
        <f t="shared" si="4"/>
        <v>6.7345754327541099E-3</v>
      </c>
      <c r="L14" s="24">
        <f t="shared" si="6"/>
        <v>25.006734575432755</v>
      </c>
      <c r="M14" s="28">
        <f t="shared" si="7"/>
        <v>204778522.25</v>
      </c>
      <c r="O14" s="24">
        <f t="shared" si="8"/>
        <v>26.296075862352602</v>
      </c>
      <c r="P14" s="28">
        <f t="shared" si="5"/>
        <v>1118917.75</v>
      </c>
      <c r="R14" s="24">
        <v>25</v>
      </c>
      <c r="S14" s="28">
        <f t="shared" si="9"/>
        <v>121941898.5</v>
      </c>
    </row>
    <row r="15" spans="1:19" x14ac:dyDescent="0.35">
      <c r="A15" s="13" t="s">
        <v>36</v>
      </c>
      <c r="B15" s="14">
        <f t="shared" si="0"/>
        <v>15846833</v>
      </c>
      <c r="C15" s="25">
        <f t="shared" si="1"/>
        <v>99.459272765364091</v>
      </c>
      <c r="D15" s="14">
        <f>'REPORT_CN+CH+MX+EU'!C18</f>
        <v>86154</v>
      </c>
      <c r="E15" s="25">
        <f t="shared" si="2"/>
        <v>0.54072723463591599</v>
      </c>
      <c r="F15" s="14">
        <f>'REPORT_CN+CH+MX+EU'!B18</f>
        <v>15932987</v>
      </c>
      <c r="G15" s="14">
        <f>'REPORT_CN+CH+MX+EU'!D18</f>
        <v>1014</v>
      </c>
      <c r="H15" s="14">
        <f>'REPORT_by rate (USMCA)'!E22</f>
        <v>5578521</v>
      </c>
      <c r="I15" s="24">
        <f t="shared" si="3"/>
        <v>1.1769621839961</v>
      </c>
      <c r="J15" s="26">
        <f t="shared" si="4"/>
        <v>6.3641550702325939E-3</v>
      </c>
      <c r="L15" s="24">
        <f t="shared" si="6"/>
        <v>25.006364155070234</v>
      </c>
      <c r="M15" s="28">
        <f t="shared" si="7"/>
        <v>3984260.75</v>
      </c>
      <c r="O15" s="24">
        <f t="shared" si="8"/>
        <v>26.1769621839961</v>
      </c>
      <c r="P15" s="28">
        <f t="shared" si="5"/>
        <v>22552.5</v>
      </c>
      <c r="R15" s="24">
        <v>25</v>
      </c>
      <c r="S15" s="28">
        <f t="shared" si="9"/>
        <v>2588616.5</v>
      </c>
    </row>
    <row r="16" spans="1:19" x14ac:dyDescent="0.35">
      <c r="A16" s="13" t="s">
        <v>37</v>
      </c>
      <c r="B16" s="14">
        <f t="shared" si="0"/>
        <v>2715336</v>
      </c>
      <c r="C16" s="25">
        <f t="shared" si="1"/>
        <v>100</v>
      </c>
      <c r="D16" s="14">
        <f>'REPORT_CN+CH+MX+EU'!C19</f>
        <v>0</v>
      </c>
      <c r="E16" s="25">
        <f t="shared" si="2"/>
        <v>0</v>
      </c>
      <c r="F16" s="14">
        <f>'REPORT_CN+CH+MX+EU'!B19</f>
        <v>2715336</v>
      </c>
      <c r="G16">
        <f>'REPORT_CN+CH+MX+EU'!D19</f>
        <v>0</v>
      </c>
      <c r="H16">
        <f>'REPORT_by rate (USMCA)'!E23</f>
        <v>13137</v>
      </c>
      <c r="I16" s="24" t="e">
        <f t="shared" si="3"/>
        <v>#DIV/0!</v>
      </c>
      <c r="J16" s="26">
        <f t="shared" si="4"/>
        <v>0</v>
      </c>
      <c r="L16" s="24">
        <f t="shared" si="6"/>
        <v>25</v>
      </c>
      <c r="M16" s="28">
        <f t="shared" si="7"/>
        <v>678834</v>
      </c>
      <c r="O16" s="24">
        <f t="shared" si="8"/>
        <v>0</v>
      </c>
      <c r="P16" s="28">
        <f t="shared" si="5"/>
        <v>0</v>
      </c>
      <c r="R16" s="24">
        <v>25</v>
      </c>
      <c r="S16" s="28">
        <f t="shared" si="9"/>
        <v>675549.75</v>
      </c>
    </row>
    <row r="17" spans="1:19" x14ac:dyDescent="0.35">
      <c r="A17" s="13" t="s">
        <v>38</v>
      </c>
      <c r="B17" s="14">
        <f t="shared" si="0"/>
        <v>4033726930</v>
      </c>
      <c r="C17" s="25">
        <f t="shared" si="1"/>
        <v>79.444359644333844</v>
      </c>
      <c r="D17" s="14">
        <f>'REPORT_CN+CH+MX+EU'!C20</f>
        <v>1043697003</v>
      </c>
      <c r="E17" s="25">
        <f t="shared" si="2"/>
        <v>20.55564035566616</v>
      </c>
      <c r="F17" s="14">
        <f>'REPORT_CN+CH+MX+EU'!B20</f>
        <v>5077423933</v>
      </c>
      <c r="G17" s="14">
        <f>'REPORT_CN+CH+MX+EU'!D20</f>
        <v>67339957</v>
      </c>
      <c r="H17" s="14">
        <f>'REPORT_by rate (USMCA)'!E24</f>
        <v>4007807141</v>
      </c>
      <c r="I17" s="24">
        <f t="shared" si="3"/>
        <v>6.4520600142031839</v>
      </c>
      <c r="J17" s="26">
        <f t="shared" si="4"/>
        <v>1.3262622520513494</v>
      </c>
      <c r="L17" s="24">
        <f t="shared" si="6"/>
        <v>26.32626225205135</v>
      </c>
      <c r="M17" s="28">
        <f t="shared" si="7"/>
        <v>1336695940.2500002</v>
      </c>
      <c r="O17" s="24">
        <f t="shared" si="8"/>
        <v>31.452060014203184</v>
      </c>
      <c r="P17" s="28">
        <f t="shared" si="5"/>
        <v>328264207.75</v>
      </c>
      <c r="R17" s="24">
        <v>25</v>
      </c>
      <c r="S17" s="28">
        <f t="shared" si="9"/>
        <v>267404198</v>
      </c>
    </row>
    <row r="18" spans="1:19" x14ac:dyDescent="0.35">
      <c r="A18" s="13" t="s">
        <v>39</v>
      </c>
      <c r="B18" s="14">
        <f t="shared" si="0"/>
        <v>1285665207</v>
      </c>
      <c r="C18" s="25">
        <f t="shared" si="1"/>
        <v>99.865276100488458</v>
      </c>
      <c r="D18" s="14">
        <f>'REPORT_CN+CH+MX+EU'!C21</f>
        <v>1734435</v>
      </c>
      <c r="E18" s="25">
        <f t="shared" si="2"/>
        <v>0.13472389951153957</v>
      </c>
      <c r="F18" s="14">
        <f>'REPORT_CN+CH+MX+EU'!B21</f>
        <v>1287399642</v>
      </c>
      <c r="G18" s="14">
        <f>'REPORT_CN+CH+MX+EU'!D21</f>
        <v>71877</v>
      </c>
      <c r="H18" s="14">
        <f>'REPORT_by rate (USMCA)'!E25</f>
        <v>834559052</v>
      </c>
      <c r="I18" s="24">
        <f t="shared" si="3"/>
        <v>4.1441160954431844</v>
      </c>
      <c r="J18" s="26">
        <f t="shared" si="4"/>
        <v>5.5831148040664125E-3</v>
      </c>
      <c r="L18" s="24">
        <f t="shared" si="6"/>
        <v>25.005583114804068</v>
      </c>
      <c r="M18" s="28">
        <f t="shared" si="7"/>
        <v>321921787.50000006</v>
      </c>
      <c r="O18" s="24">
        <f t="shared" si="8"/>
        <v>29.144116095443184</v>
      </c>
      <c r="P18" s="28">
        <f t="shared" si="5"/>
        <v>505485.75</v>
      </c>
      <c r="R18" s="24">
        <v>25</v>
      </c>
      <c r="S18" s="28">
        <f t="shared" si="9"/>
        <v>113210147.5</v>
      </c>
    </row>
    <row r="19" spans="1:19" x14ac:dyDescent="0.35">
      <c r="A19" s="13" t="s">
        <v>40</v>
      </c>
      <c r="B19" s="14">
        <f t="shared" si="0"/>
        <v>1040127877</v>
      </c>
      <c r="C19" s="25">
        <f t="shared" si="1"/>
        <v>95.768741138786083</v>
      </c>
      <c r="D19" s="14">
        <f>'REPORT_CN+CH+MX+EU'!C22</f>
        <v>45954977</v>
      </c>
      <c r="E19" s="25">
        <f t="shared" si="2"/>
        <v>4.2312588612139166</v>
      </c>
      <c r="F19" s="14">
        <f>'REPORT_CN+CH+MX+EU'!B22</f>
        <v>1086082854</v>
      </c>
      <c r="G19" s="14">
        <f>'REPORT_CN+CH+MX+EU'!D22</f>
        <v>2388316</v>
      </c>
      <c r="H19" s="14">
        <f>'REPORT_by rate (USMCA)'!E26</f>
        <v>677203197</v>
      </c>
      <c r="I19" s="24">
        <f t="shared" si="3"/>
        <v>5.1970780009312154</v>
      </c>
      <c r="J19" s="26">
        <f t="shared" si="4"/>
        <v>0.21990182343860112</v>
      </c>
      <c r="L19" s="24">
        <f t="shared" si="6"/>
        <v>25.219901823438601</v>
      </c>
      <c r="M19" s="28">
        <f t="shared" si="7"/>
        <v>273909029.5</v>
      </c>
      <c r="O19" s="24">
        <f t="shared" si="8"/>
        <v>30.197078000931214</v>
      </c>
      <c r="P19" s="28">
        <f t="shared" si="5"/>
        <v>13877060.25</v>
      </c>
      <c r="R19" s="24">
        <v>25</v>
      </c>
      <c r="S19" s="28">
        <f t="shared" si="9"/>
        <v>102219914.25</v>
      </c>
    </row>
    <row r="20" spans="1:19" x14ac:dyDescent="0.35">
      <c r="A20" s="13" t="s">
        <v>41</v>
      </c>
      <c r="B20" s="14">
        <f t="shared" si="0"/>
        <v>2752695856</v>
      </c>
      <c r="C20" s="25">
        <f t="shared" si="1"/>
        <v>99.423104576472724</v>
      </c>
      <c r="D20" s="14">
        <f>'REPORT_CN+CH+MX+EU'!C23</f>
        <v>15972320</v>
      </c>
      <c r="E20" s="25">
        <f t="shared" si="2"/>
        <v>0.57689542352727208</v>
      </c>
      <c r="F20" s="14">
        <f>'REPORT_CN+CH+MX+EU'!B23</f>
        <v>2768668176</v>
      </c>
      <c r="G20" s="14">
        <f>'REPORT_CN+CH+MX+EU'!D23</f>
        <v>1548617</v>
      </c>
      <c r="H20" s="14">
        <f>'REPORT_by rate (USMCA)'!E27</f>
        <v>2561040212</v>
      </c>
      <c r="I20" s="24">
        <f t="shared" si="3"/>
        <v>9.6956296893625975</v>
      </c>
      <c r="J20" s="26">
        <f t="shared" si="4"/>
        <v>5.5933643960084295E-2</v>
      </c>
      <c r="L20" s="24">
        <f t="shared" si="6"/>
        <v>25.055933643960085</v>
      </c>
      <c r="M20" s="28">
        <f t="shared" si="7"/>
        <v>693715661</v>
      </c>
      <c r="O20" s="24">
        <f t="shared" si="8"/>
        <v>34.695629689362598</v>
      </c>
      <c r="P20" s="28">
        <f t="shared" si="5"/>
        <v>5541697</v>
      </c>
      <c r="R20" s="24">
        <v>25</v>
      </c>
      <c r="S20" s="28">
        <f t="shared" si="9"/>
        <v>51906991</v>
      </c>
    </row>
    <row r="21" spans="1:19" x14ac:dyDescent="0.35">
      <c r="A21" s="13" t="s">
        <v>42</v>
      </c>
      <c r="B21" s="14">
        <f t="shared" si="0"/>
        <v>6778430242</v>
      </c>
      <c r="C21" s="25">
        <f t="shared" si="1"/>
        <v>99.689027991497483</v>
      </c>
      <c r="D21" s="14">
        <f>'REPORT_CN+CH+MX+EU'!C24</f>
        <v>21144775</v>
      </c>
      <c r="E21" s="25">
        <f t="shared" si="2"/>
        <v>0.31097200850251316</v>
      </c>
      <c r="F21" s="14">
        <f>'REPORT_CN+CH+MX+EU'!B24</f>
        <v>6799575017</v>
      </c>
      <c r="G21" s="14">
        <f>'REPORT_CN+CH+MX+EU'!D24</f>
        <v>2718580</v>
      </c>
      <c r="H21" s="14">
        <f>'REPORT_by rate (USMCA)'!E28</f>
        <v>1658049582</v>
      </c>
      <c r="I21" s="24">
        <f t="shared" si="3"/>
        <v>12.85698239872498</v>
      </c>
      <c r="J21" s="26">
        <f t="shared" si="4"/>
        <v>3.9981616398129666E-2</v>
      </c>
      <c r="L21" s="24">
        <f t="shared" si="6"/>
        <v>25.03998161639813</v>
      </c>
      <c r="M21" s="28">
        <f t="shared" si="7"/>
        <v>1702612334.2500002</v>
      </c>
      <c r="O21" s="24">
        <f t="shared" si="8"/>
        <v>37.85698239872498</v>
      </c>
      <c r="P21" s="28">
        <f t="shared" si="5"/>
        <v>8004773.75</v>
      </c>
      <c r="R21" s="24">
        <v>25</v>
      </c>
      <c r="S21" s="28">
        <f t="shared" si="9"/>
        <v>1285381358.75</v>
      </c>
    </row>
    <row r="22" spans="1:19" x14ac:dyDescent="0.35">
      <c r="A22" s="13" t="s">
        <v>43</v>
      </c>
      <c r="B22" s="14">
        <f t="shared" si="0"/>
        <v>2855620002</v>
      </c>
      <c r="C22" s="25">
        <f t="shared" si="1"/>
        <v>97.703114841312086</v>
      </c>
      <c r="D22" s="14">
        <f>'REPORT_CN+CH+MX+EU'!C25</f>
        <v>67132263</v>
      </c>
      <c r="E22" s="25">
        <f t="shared" si="2"/>
        <v>2.2968851586879193</v>
      </c>
      <c r="F22" s="14">
        <f>'REPORT_CN+CH+MX+EU'!B25</f>
        <v>2922752265</v>
      </c>
      <c r="G22" s="14">
        <f>'REPORT_CN+CH+MX+EU'!D25</f>
        <v>2946399</v>
      </c>
      <c r="H22" s="14">
        <f>'REPORT_by rate (USMCA)'!E29</f>
        <v>2774281083</v>
      </c>
      <c r="I22" s="24">
        <f t="shared" si="3"/>
        <v>4.3889463401524242</v>
      </c>
      <c r="J22" s="26">
        <f t="shared" si="4"/>
        <v>0.10080905710973763</v>
      </c>
      <c r="L22" s="24">
        <f t="shared" si="6"/>
        <v>25.100809057109739</v>
      </c>
      <c r="M22" s="28">
        <f t="shared" si="7"/>
        <v>733634465.25000012</v>
      </c>
      <c r="O22" s="24">
        <f t="shared" si="8"/>
        <v>29.388946340152422</v>
      </c>
      <c r="P22" s="28">
        <f t="shared" si="5"/>
        <v>19729464.75</v>
      </c>
      <c r="R22" s="24">
        <v>25</v>
      </c>
      <c r="S22" s="28">
        <f t="shared" si="9"/>
        <v>37117795.5</v>
      </c>
    </row>
    <row r="23" spans="1:19" x14ac:dyDescent="0.35">
      <c r="A23" s="13" t="s">
        <v>44</v>
      </c>
      <c r="B23" s="14">
        <f t="shared" si="0"/>
        <v>2091569543</v>
      </c>
      <c r="C23" s="25">
        <f t="shared" si="1"/>
        <v>96.053406116949716</v>
      </c>
      <c r="D23" s="14">
        <f>'REPORT_CN+CH+MX+EU'!C26</f>
        <v>85937354</v>
      </c>
      <c r="E23" s="25">
        <f t="shared" si="2"/>
        <v>3.9465938830502818</v>
      </c>
      <c r="F23" s="14">
        <f>'REPORT_CN+CH+MX+EU'!B26</f>
        <v>2177506897</v>
      </c>
      <c r="G23" s="14">
        <f>'REPORT_CN+CH+MX+EU'!D26</f>
        <v>9187678</v>
      </c>
      <c r="H23" s="14">
        <f>'REPORT_by rate (USMCA)'!E30</f>
        <v>2072698678</v>
      </c>
      <c r="I23" s="24">
        <f t="shared" si="3"/>
        <v>10.691134381447212</v>
      </c>
      <c r="J23" s="26">
        <f t="shared" si="4"/>
        <v>0.42193565552688123</v>
      </c>
      <c r="L23" s="24">
        <f t="shared" si="6"/>
        <v>25.42193565552688</v>
      </c>
      <c r="M23" s="28">
        <f t="shared" si="7"/>
        <v>553564402.24999988</v>
      </c>
      <c r="O23" s="24">
        <f t="shared" si="8"/>
        <v>35.691134381447213</v>
      </c>
      <c r="P23" s="28">
        <f t="shared" si="5"/>
        <v>30672016.500000004</v>
      </c>
      <c r="R23" s="24">
        <v>25</v>
      </c>
      <c r="S23" s="28">
        <f t="shared" si="9"/>
        <v>26202054.75</v>
      </c>
    </row>
    <row r="24" spans="1:19" x14ac:dyDescent="0.35">
      <c r="A24" s="13" t="s">
        <v>45</v>
      </c>
      <c r="B24" s="14">
        <f t="shared" si="0"/>
        <v>1563682749</v>
      </c>
      <c r="C24" s="25">
        <f t="shared" si="1"/>
        <v>98.047097165878171</v>
      </c>
      <c r="D24" s="14">
        <f>'REPORT_CN+CH+MX+EU'!C27</f>
        <v>31145445</v>
      </c>
      <c r="E24" s="25">
        <f t="shared" si="2"/>
        <v>1.9529028341218302</v>
      </c>
      <c r="F24" s="14">
        <f>'REPORT_CN+CH+MX+EU'!B27</f>
        <v>1594828194</v>
      </c>
      <c r="G24" s="14">
        <f>'REPORT_CN+CH+MX+EU'!D27</f>
        <v>180737</v>
      </c>
      <c r="H24" s="14">
        <f>'REPORT_by rate (USMCA)'!E31</f>
        <v>883484831</v>
      </c>
      <c r="I24" s="24">
        <f t="shared" si="3"/>
        <v>0.580299944341781</v>
      </c>
      <c r="J24" s="26">
        <f t="shared" si="4"/>
        <v>1.1332694059458043E-2</v>
      </c>
      <c r="L24" s="24">
        <f t="shared" si="6"/>
        <v>25.011332694059458</v>
      </c>
      <c r="M24" s="28">
        <f t="shared" si="7"/>
        <v>398887785.5</v>
      </c>
      <c r="O24" s="24">
        <f t="shared" si="8"/>
        <v>25.580299944341782</v>
      </c>
      <c r="P24" s="28">
        <f t="shared" si="5"/>
        <v>7967098.2500000009</v>
      </c>
      <c r="R24" s="24">
        <v>25</v>
      </c>
      <c r="S24" s="28">
        <f t="shared" si="9"/>
        <v>177835840.75</v>
      </c>
    </row>
    <row r="25" spans="1:19" x14ac:dyDescent="0.35">
      <c r="A25" s="13" t="s">
        <v>46</v>
      </c>
      <c r="B25" s="14">
        <f t="shared" si="0"/>
        <v>2231988415</v>
      </c>
      <c r="C25" s="25">
        <f t="shared" si="1"/>
        <v>99.410538765894202</v>
      </c>
      <c r="D25" s="14">
        <f>'REPORT_CN+CH+MX+EU'!C28</f>
        <v>13234720</v>
      </c>
      <c r="E25" s="25">
        <f t="shared" si="2"/>
        <v>0.58946123410580298</v>
      </c>
      <c r="F25" s="14">
        <f>'REPORT_CN+CH+MX+EU'!B28</f>
        <v>2245223135</v>
      </c>
      <c r="G25" s="14">
        <f>'REPORT_CN+CH+MX+EU'!D28</f>
        <v>184936</v>
      </c>
      <c r="H25" s="14">
        <f>'REPORT_by rate (USMCA)'!E32</f>
        <v>1528330886</v>
      </c>
      <c r="I25" s="24">
        <f t="shared" si="3"/>
        <v>1.397354836369791</v>
      </c>
      <c r="J25" s="26">
        <f t="shared" si="4"/>
        <v>8.2368650633024947E-3</v>
      </c>
      <c r="L25" s="24">
        <f t="shared" si="6"/>
        <v>25.008236865063303</v>
      </c>
      <c r="M25" s="28">
        <f t="shared" si="7"/>
        <v>561490719.75</v>
      </c>
      <c r="O25" s="24">
        <f t="shared" si="8"/>
        <v>26.397354836369789</v>
      </c>
      <c r="P25" s="28">
        <f t="shared" si="5"/>
        <v>3493616</v>
      </c>
      <c r="R25" s="24">
        <v>25</v>
      </c>
      <c r="S25" s="28">
        <f t="shared" si="9"/>
        <v>179223062.25</v>
      </c>
    </row>
    <row r="26" spans="1:19" x14ac:dyDescent="0.35">
      <c r="A26" s="13" t="s">
        <v>47</v>
      </c>
      <c r="B26" s="14">
        <f t="shared" si="0"/>
        <v>152812658</v>
      </c>
      <c r="C26" s="25">
        <f t="shared" si="1"/>
        <v>75.156905570416285</v>
      </c>
      <c r="D26" s="14">
        <f>'REPORT_CN+CH+MX+EU'!C29</f>
        <v>50512182</v>
      </c>
      <c r="E26" s="25">
        <f t="shared" si="2"/>
        <v>24.843094429583715</v>
      </c>
      <c r="F26" s="14">
        <f>'REPORT_CN+CH+MX+EU'!B29</f>
        <v>203324840</v>
      </c>
      <c r="G26" s="14">
        <f>'REPORT_CN+CH+MX+EU'!D29</f>
        <v>4429346</v>
      </c>
      <c r="H26" s="14">
        <f>'REPORT_by rate (USMCA)'!E33</f>
        <v>148247519</v>
      </c>
      <c r="I26" s="24">
        <f t="shared" si="3"/>
        <v>8.7688668844279984</v>
      </c>
      <c r="J26" s="26">
        <f t="shared" si="4"/>
        <v>2.1784578805029429</v>
      </c>
      <c r="L26" s="24">
        <f t="shared" si="6"/>
        <v>27.178457880502943</v>
      </c>
      <c r="M26" s="28">
        <f t="shared" si="7"/>
        <v>55260556</v>
      </c>
      <c r="O26" s="24">
        <f t="shared" si="8"/>
        <v>33.768866884428</v>
      </c>
      <c r="P26" s="28">
        <f t="shared" si="5"/>
        <v>17057391.5</v>
      </c>
      <c r="R26" s="24">
        <v>25</v>
      </c>
      <c r="S26" s="28">
        <f t="shared" si="9"/>
        <v>13769330.25</v>
      </c>
    </row>
    <row r="27" spans="1:19" x14ac:dyDescent="0.35">
      <c r="A27" s="13" t="s">
        <v>48</v>
      </c>
      <c r="B27" s="14">
        <f t="shared" si="0"/>
        <v>1288660865</v>
      </c>
      <c r="C27" s="25">
        <f t="shared" si="1"/>
        <v>99.993564042792286</v>
      </c>
      <c r="D27" s="14">
        <f>'REPORT_CN+CH+MX+EU'!C30</f>
        <v>82943</v>
      </c>
      <c r="E27" s="25">
        <f t="shared" si="2"/>
        <v>6.4359572077183555E-3</v>
      </c>
      <c r="F27" s="14">
        <f>'REPORT_CN+CH+MX+EU'!B30</f>
        <v>1288743808</v>
      </c>
      <c r="G27" s="14">
        <f>'REPORT_CN+CH+MX+EU'!D30</f>
        <v>2426</v>
      </c>
      <c r="H27" s="14">
        <f>'REPORT_by rate (USMCA)'!E34</f>
        <v>16144705</v>
      </c>
      <c r="I27" s="24">
        <f t="shared" si="3"/>
        <v>2.9249002326899194</v>
      </c>
      <c r="J27" s="26">
        <f t="shared" si="4"/>
        <v>1.8824532734437781E-4</v>
      </c>
      <c r="L27" s="24">
        <f t="shared" si="6"/>
        <v>25.000188245327344</v>
      </c>
      <c r="M27" s="28">
        <f t="shared" si="7"/>
        <v>322188378</v>
      </c>
      <c r="O27" s="24">
        <f t="shared" si="8"/>
        <v>27.924900232689918</v>
      </c>
      <c r="P27" s="28">
        <f t="shared" si="5"/>
        <v>23161.75</v>
      </c>
      <c r="R27" s="24">
        <v>25</v>
      </c>
      <c r="S27" s="28">
        <f t="shared" si="9"/>
        <v>318149775.75</v>
      </c>
    </row>
    <row r="28" spans="1:19" x14ac:dyDescent="0.35">
      <c r="A28" s="13" t="s">
        <v>49</v>
      </c>
      <c r="B28" s="14">
        <f t="shared" si="0"/>
        <v>603816151</v>
      </c>
      <c r="C28" s="25">
        <f t="shared" si="1"/>
        <v>99.293347261722332</v>
      </c>
      <c r="D28" s="14">
        <f>'REPORT_CN+CH+MX+EU'!C31</f>
        <v>4297250</v>
      </c>
      <c r="E28" s="25">
        <f t="shared" si="2"/>
        <v>0.70665273827767527</v>
      </c>
      <c r="F28" s="14">
        <f>'REPORT_CN+CH+MX+EU'!B31</f>
        <v>608113401</v>
      </c>
      <c r="G28">
        <f>'REPORT_CN+CH+MX+EU'!D31</f>
        <v>0</v>
      </c>
      <c r="H28">
        <f>'REPORT_by rate (USMCA)'!E35</f>
        <v>90645332</v>
      </c>
      <c r="I28" s="24">
        <f t="shared" si="3"/>
        <v>0</v>
      </c>
      <c r="J28" s="26">
        <f t="shared" si="4"/>
        <v>0</v>
      </c>
      <c r="L28" s="24">
        <f t="shared" si="6"/>
        <v>25</v>
      </c>
      <c r="M28" s="28">
        <f t="shared" si="7"/>
        <v>152028350.25</v>
      </c>
      <c r="O28" s="24">
        <f t="shared" si="8"/>
        <v>25</v>
      </c>
      <c r="P28" s="28">
        <f t="shared" si="5"/>
        <v>1074312.5</v>
      </c>
      <c r="R28" s="24">
        <v>25</v>
      </c>
      <c r="S28" s="28">
        <f t="shared" si="9"/>
        <v>129367017.25</v>
      </c>
    </row>
    <row r="29" spans="1:19" x14ac:dyDescent="0.35">
      <c r="A29" s="13" t="s">
        <v>50</v>
      </c>
      <c r="B29" s="14">
        <f t="shared" si="0"/>
        <v>45485483157</v>
      </c>
      <c r="C29" s="25">
        <f t="shared" si="1"/>
        <v>36.425151341769435</v>
      </c>
      <c r="D29" s="14">
        <f>'REPORT_CN+CH+MX+EU'!C32</f>
        <v>79388351217</v>
      </c>
      <c r="E29" s="25">
        <f t="shared" si="2"/>
        <v>63.574848658230565</v>
      </c>
      <c r="F29" s="14">
        <f>'REPORT_CN+CH+MX+EU'!B32</f>
        <v>124873834374</v>
      </c>
      <c r="G29" s="14">
        <f>'REPORT_CN+CH+MX+EU'!D32</f>
        <v>81545632</v>
      </c>
      <c r="H29" s="14">
        <f>'REPORT_by rate (USMCA)'!E36</f>
        <v>28459174168</v>
      </c>
      <c r="I29" s="24">
        <f t="shared" si="3"/>
        <v>0.10271737698280607</v>
      </c>
      <c r="J29" s="26">
        <f t="shared" si="4"/>
        <v>6.5302416962523119E-2</v>
      </c>
      <c r="L29" s="35">
        <f>J29+10</f>
        <v>10.065302416962522</v>
      </c>
      <c r="M29" s="57">
        <f t="shared" si="7"/>
        <v>12568929069.4</v>
      </c>
      <c r="O29" s="35">
        <f>IFERROR(I29+10,0)</f>
        <v>10.102717376982806</v>
      </c>
      <c r="P29" s="57">
        <f t="shared" si="5"/>
        <v>8020380753.6999998</v>
      </c>
      <c r="R29" s="35">
        <v>10</v>
      </c>
      <c r="S29" s="57">
        <f t="shared" si="9"/>
        <v>9641466020.6000004</v>
      </c>
    </row>
    <row r="30" spans="1:19" x14ac:dyDescent="0.35">
      <c r="A30" s="13" t="s">
        <v>51</v>
      </c>
      <c r="B30" s="14">
        <f t="shared" si="0"/>
        <v>4297285685</v>
      </c>
      <c r="C30" s="25">
        <f t="shared" si="1"/>
        <v>99.234729688063794</v>
      </c>
      <c r="D30" s="14">
        <f>'REPORT_CN+CH+MX+EU'!C33</f>
        <v>33139458</v>
      </c>
      <c r="E30" s="25">
        <f t="shared" si="2"/>
        <v>0.76527031193620609</v>
      </c>
      <c r="F30" s="14">
        <f>'REPORT_CN+CH+MX+EU'!B33</f>
        <v>4330425143</v>
      </c>
      <c r="G30" s="14">
        <f>'REPORT_CN+CH+MX+EU'!D33</f>
        <v>1170705</v>
      </c>
      <c r="H30" s="14">
        <f>'REPORT_by rate (USMCA)'!E37</f>
        <v>675736128</v>
      </c>
      <c r="I30" s="24">
        <f t="shared" si="3"/>
        <v>3.532661879986088</v>
      </c>
      <c r="J30" s="26">
        <f t="shared" si="4"/>
        <v>2.7034412588620979E-2</v>
      </c>
      <c r="L30" s="24">
        <f t="shared" si="6"/>
        <v>25.02703441258862</v>
      </c>
      <c r="M30" s="28">
        <f t="shared" si="7"/>
        <v>1083776990.75</v>
      </c>
      <c r="O30" s="24">
        <f t="shared" si="8"/>
        <v>28.532661879986087</v>
      </c>
      <c r="P30" s="28">
        <f t="shared" si="5"/>
        <v>9455569.5</v>
      </c>
      <c r="R30" s="24">
        <v>25</v>
      </c>
      <c r="S30" s="28">
        <f t="shared" si="9"/>
        <v>913672253.75</v>
      </c>
    </row>
    <row r="31" spans="1:19" x14ac:dyDescent="0.35">
      <c r="A31" s="13" t="s">
        <v>52</v>
      </c>
      <c r="B31" s="14">
        <f t="shared" si="0"/>
        <v>3078151976</v>
      </c>
      <c r="C31" s="25">
        <f t="shared" si="1"/>
        <v>98.519308064145036</v>
      </c>
      <c r="D31" s="14">
        <f>'REPORT_CN+CH+MX+EU'!C34</f>
        <v>46262960</v>
      </c>
      <c r="E31" s="25">
        <f t="shared" si="2"/>
        <v>1.4806919358549628</v>
      </c>
      <c r="F31" s="14">
        <f>'REPORT_CN+CH+MX+EU'!B34</f>
        <v>3124414936</v>
      </c>
      <c r="G31" s="14">
        <f>'REPORT_CN+CH+MX+EU'!D34</f>
        <v>2612541</v>
      </c>
      <c r="H31" s="14">
        <f>'REPORT_by rate (USMCA)'!E38</f>
        <v>1518567454</v>
      </c>
      <c r="I31" s="24">
        <f t="shared" si="3"/>
        <v>5.6471548729264187</v>
      </c>
      <c r="J31" s="26">
        <f t="shared" si="4"/>
        <v>8.3616966808662055E-2</v>
      </c>
      <c r="L31" s="24">
        <f t="shared" si="6"/>
        <v>25.083616966808663</v>
      </c>
      <c r="M31" s="28">
        <f t="shared" si="7"/>
        <v>783716275</v>
      </c>
      <c r="O31" s="24">
        <f t="shared" si="8"/>
        <v>30.647154872926418</v>
      </c>
      <c r="P31" s="28">
        <f t="shared" si="5"/>
        <v>14178281</v>
      </c>
      <c r="R31" s="24">
        <v>25</v>
      </c>
      <c r="S31" s="28">
        <f t="shared" si="9"/>
        <v>401461870.5</v>
      </c>
    </row>
    <row r="32" spans="1:19" x14ac:dyDescent="0.35">
      <c r="A32" s="13" t="s">
        <v>53</v>
      </c>
      <c r="B32" s="14">
        <f t="shared" si="0"/>
        <v>5328785702</v>
      </c>
      <c r="C32" s="25">
        <f t="shared" si="1"/>
        <v>99.949626307295844</v>
      </c>
      <c r="D32" s="14">
        <f>'REPORT_CN+CH+MX+EU'!C35</f>
        <v>2685659</v>
      </c>
      <c r="E32" s="25">
        <f t="shared" si="2"/>
        <v>5.0373692704151804E-2</v>
      </c>
      <c r="F32" s="14">
        <f>'REPORT_CN+CH+MX+EU'!B35</f>
        <v>5331471361</v>
      </c>
      <c r="G32" s="14">
        <f>'REPORT_CN+CH+MX+EU'!D35</f>
        <v>134568</v>
      </c>
      <c r="H32" s="14">
        <f>'REPORT_by rate (USMCA)'!E39</f>
        <v>10909241</v>
      </c>
      <c r="I32" s="24">
        <f t="shared" si="3"/>
        <v>5.0106137823156249</v>
      </c>
      <c r="J32" s="26">
        <f t="shared" si="4"/>
        <v>2.524031189295551E-3</v>
      </c>
      <c r="L32" s="24">
        <f t="shared" si="6"/>
        <v>25.002524031189296</v>
      </c>
      <c r="M32" s="28">
        <f t="shared" si="7"/>
        <v>1333002408.25</v>
      </c>
      <c r="O32" s="24">
        <f t="shared" si="8"/>
        <v>30.010613782315623</v>
      </c>
      <c r="P32" s="28">
        <f t="shared" si="5"/>
        <v>805982.74999999988</v>
      </c>
      <c r="R32" s="24">
        <v>25</v>
      </c>
      <c r="S32" s="28">
        <f t="shared" si="9"/>
        <v>1330140530</v>
      </c>
    </row>
    <row r="33" spans="1:19" x14ac:dyDescent="0.35">
      <c r="A33" s="13" t="s">
        <v>54</v>
      </c>
      <c r="B33" s="14">
        <f t="shared" si="0"/>
        <v>3725073560</v>
      </c>
      <c r="C33" s="25">
        <f t="shared" si="1"/>
        <v>100</v>
      </c>
      <c r="D33" s="14">
        <f>'REPORT_CN+CH+MX+EU'!C36</f>
        <v>0</v>
      </c>
      <c r="E33" s="25">
        <f t="shared" si="2"/>
        <v>0</v>
      </c>
      <c r="F33" s="14">
        <f>'REPORT_CN+CH+MX+EU'!B36</f>
        <v>3725073560</v>
      </c>
      <c r="G33">
        <f>'REPORT_CN+CH+MX+EU'!D36</f>
        <v>0</v>
      </c>
      <c r="H33">
        <f>'REPORT_by rate (USMCA)'!E40</f>
        <v>0</v>
      </c>
      <c r="I33" s="24" t="e">
        <f t="shared" si="3"/>
        <v>#DIV/0!</v>
      </c>
      <c r="J33" s="26">
        <f t="shared" si="4"/>
        <v>0</v>
      </c>
      <c r="L33" s="24">
        <f t="shared" si="6"/>
        <v>25</v>
      </c>
      <c r="M33" s="28">
        <f t="shared" si="7"/>
        <v>931268390</v>
      </c>
      <c r="O33" s="24">
        <f t="shared" si="8"/>
        <v>0</v>
      </c>
      <c r="P33" s="28">
        <f t="shared" si="5"/>
        <v>0</v>
      </c>
      <c r="R33" s="24">
        <v>25</v>
      </c>
      <c r="S33" s="28">
        <f t="shared" si="9"/>
        <v>931268390</v>
      </c>
    </row>
    <row r="34" spans="1:19" x14ac:dyDescent="0.35">
      <c r="A34" s="13" t="s">
        <v>55</v>
      </c>
      <c r="B34" s="14">
        <f t="shared" si="0"/>
        <v>931848324</v>
      </c>
      <c r="C34" s="25">
        <f t="shared" si="1"/>
        <v>85.48984322414357</v>
      </c>
      <c r="D34" s="14">
        <f>'REPORT_CN+CH+MX+EU'!C37</f>
        <v>158162242</v>
      </c>
      <c r="E34" s="25">
        <f t="shared" si="2"/>
        <v>14.510156775856428</v>
      </c>
      <c r="F34" s="14">
        <f>'REPORT_CN+CH+MX+EU'!B37</f>
        <v>1090010566</v>
      </c>
      <c r="G34" s="14">
        <f>'REPORT_CN+CH+MX+EU'!D37</f>
        <v>6653669</v>
      </c>
      <c r="H34" s="14">
        <f>'REPORT_by rate (USMCA)'!E41</f>
        <v>925365954</v>
      </c>
      <c r="I34" s="24">
        <f t="shared" si="3"/>
        <v>4.206863102003827</v>
      </c>
      <c r="J34" s="26">
        <f t="shared" si="4"/>
        <v>0.61042243144641228</v>
      </c>
      <c r="L34" s="24">
        <f t="shared" si="6"/>
        <v>25.610422431446413</v>
      </c>
      <c r="M34" s="28">
        <f t="shared" si="7"/>
        <v>279156310.5</v>
      </c>
      <c r="O34" s="24">
        <f t="shared" si="8"/>
        <v>29.206863102003826</v>
      </c>
      <c r="P34" s="28">
        <f t="shared" si="5"/>
        <v>46194229.5</v>
      </c>
      <c r="R34" s="24">
        <v>25</v>
      </c>
      <c r="S34" s="28">
        <f t="shared" si="9"/>
        <v>41161153</v>
      </c>
    </row>
    <row r="35" spans="1:19" x14ac:dyDescent="0.35">
      <c r="A35" s="13" t="s">
        <v>56</v>
      </c>
      <c r="B35" s="14">
        <f t="shared" si="0"/>
        <v>1845111538</v>
      </c>
      <c r="C35" s="25">
        <f t="shared" si="1"/>
        <v>99.650959883853432</v>
      </c>
      <c r="D35" s="14">
        <f>'REPORT_CN+CH+MX+EU'!C38</f>
        <v>6462737</v>
      </c>
      <c r="E35" s="25">
        <f t="shared" si="2"/>
        <v>0.34904011614656938</v>
      </c>
      <c r="F35" s="14">
        <f>'REPORT_CN+CH+MX+EU'!B38</f>
        <v>1851574275</v>
      </c>
      <c r="G35" s="14">
        <f>'REPORT_CN+CH+MX+EU'!D38</f>
        <v>327451</v>
      </c>
      <c r="H35" s="14">
        <f>'REPORT_by rate (USMCA)'!E42</f>
        <v>232133363</v>
      </c>
      <c r="I35" s="24">
        <f t="shared" si="3"/>
        <v>5.0667542250288076</v>
      </c>
      <c r="J35" s="26">
        <f t="shared" si="4"/>
        <v>1.768500483190176E-2</v>
      </c>
      <c r="L35" s="24">
        <f t="shared" si="6"/>
        <v>25.0176850048319</v>
      </c>
      <c r="M35" s="28">
        <f t="shared" si="7"/>
        <v>463221019.75</v>
      </c>
      <c r="O35" s="24">
        <f t="shared" si="8"/>
        <v>30.066754225028809</v>
      </c>
      <c r="P35" s="28">
        <f t="shared" si="5"/>
        <v>1943135.25</v>
      </c>
      <c r="R35" s="24">
        <v>25</v>
      </c>
      <c r="S35" s="28">
        <f t="shared" si="9"/>
        <v>404860228</v>
      </c>
    </row>
    <row r="36" spans="1:19" x14ac:dyDescent="0.35">
      <c r="A36" s="13" t="s">
        <v>57</v>
      </c>
      <c r="B36" s="14">
        <f t="shared" si="0"/>
        <v>1112906001</v>
      </c>
      <c r="C36" s="25">
        <f t="shared" si="1"/>
        <v>98.541946284978209</v>
      </c>
      <c r="D36" s="14">
        <f>'REPORT_CN+CH+MX+EU'!C39</f>
        <v>16466863</v>
      </c>
      <c r="E36" s="25">
        <f t="shared" si="2"/>
        <v>1.4580537150217912</v>
      </c>
      <c r="F36" s="14">
        <f>'REPORT_CN+CH+MX+EU'!B39</f>
        <v>1129372864</v>
      </c>
      <c r="G36" s="14">
        <f>'REPORT_CN+CH+MX+EU'!D39</f>
        <v>711817</v>
      </c>
      <c r="H36" s="14">
        <f>'REPORT_by rate (USMCA)'!E43</f>
        <v>376735968</v>
      </c>
      <c r="I36" s="24">
        <f t="shared" si="3"/>
        <v>4.3227237634757758</v>
      </c>
      <c r="J36" s="26">
        <f t="shared" si="4"/>
        <v>6.3027634423488327E-2</v>
      </c>
      <c r="L36" s="24">
        <f t="shared" si="6"/>
        <v>25.063027634423488</v>
      </c>
      <c r="M36" s="28">
        <f t="shared" si="7"/>
        <v>283055033</v>
      </c>
      <c r="O36" s="24">
        <f t="shared" si="8"/>
        <v>29.322723763475775</v>
      </c>
      <c r="P36" s="28">
        <f t="shared" si="5"/>
        <v>4828532.75</v>
      </c>
      <c r="R36" s="24">
        <v>25</v>
      </c>
      <c r="S36" s="28">
        <f t="shared" si="9"/>
        <v>188159224</v>
      </c>
    </row>
    <row r="37" spans="1:19" x14ac:dyDescent="0.35">
      <c r="A37" s="13" t="s">
        <v>58</v>
      </c>
      <c r="B37" s="14">
        <f t="shared" si="0"/>
        <v>252602033</v>
      </c>
      <c r="C37" s="25">
        <f t="shared" si="1"/>
        <v>99.126942361302014</v>
      </c>
      <c r="D37" s="14">
        <f>'REPORT_CN+CH+MX+EU'!C40</f>
        <v>2224785</v>
      </c>
      <c r="E37" s="25">
        <f t="shared" si="2"/>
        <v>0.87305763869798036</v>
      </c>
      <c r="F37" s="14">
        <f>'REPORT_CN+CH+MX+EU'!B40</f>
        <v>254826818</v>
      </c>
      <c r="G37" s="14">
        <f>'REPORT_CN+CH+MX+EU'!D40</f>
        <v>95185</v>
      </c>
      <c r="H37" s="14">
        <f>'REPORT_by rate (USMCA)'!E44</f>
        <v>226546325</v>
      </c>
      <c r="I37" s="24">
        <f t="shared" si="3"/>
        <v>4.278390945641938</v>
      </c>
      <c r="J37" s="26">
        <f t="shared" si="4"/>
        <v>3.73528189642897E-2</v>
      </c>
      <c r="L37" s="24">
        <f t="shared" si="6"/>
        <v>25.03735281896429</v>
      </c>
      <c r="M37" s="28">
        <f t="shared" si="7"/>
        <v>63801889.500000007</v>
      </c>
      <c r="O37" s="24">
        <f t="shared" si="8"/>
        <v>29.278390945641938</v>
      </c>
      <c r="P37" s="28">
        <f t="shared" si="5"/>
        <v>651381.24999999988</v>
      </c>
      <c r="R37" s="24">
        <v>25</v>
      </c>
      <c r="S37" s="28">
        <f t="shared" si="9"/>
        <v>7070123.25</v>
      </c>
    </row>
    <row r="38" spans="1:19" x14ac:dyDescent="0.35">
      <c r="A38" s="13" t="s">
        <v>59</v>
      </c>
      <c r="B38" s="14">
        <f t="shared" si="0"/>
        <v>203162072</v>
      </c>
      <c r="C38" s="25">
        <f t="shared" si="1"/>
        <v>95.717493838343401</v>
      </c>
      <c r="D38" s="14">
        <f>'REPORT_CN+CH+MX+EU'!C41</f>
        <v>9089695</v>
      </c>
      <c r="E38" s="25">
        <f t="shared" si="2"/>
        <v>4.2825061616565954</v>
      </c>
      <c r="F38" s="14">
        <f>'REPORT_CN+CH+MX+EU'!B41</f>
        <v>212251767</v>
      </c>
      <c r="G38" s="14">
        <f>'REPORT_CN+CH+MX+EU'!D41</f>
        <v>65942</v>
      </c>
      <c r="H38" s="14">
        <f>'REPORT_by rate (USMCA)'!E45</f>
        <v>126245466</v>
      </c>
      <c r="I38" s="24">
        <f t="shared" si="3"/>
        <v>0.72545888503409628</v>
      </c>
      <c r="J38" s="26">
        <f t="shared" si="4"/>
        <v>3.1067821451870412E-2</v>
      </c>
      <c r="L38" s="24">
        <f t="shared" si="6"/>
        <v>25.03106782145187</v>
      </c>
      <c r="M38" s="28">
        <f t="shared" si="7"/>
        <v>53128883.75</v>
      </c>
      <c r="O38" s="24">
        <f t="shared" si="8"/>
        <v>25.725458885034097</v>
      </c>
      <c r="P38" s="28">
        <f t="shared" si="5"/>
        <v>2338365.75</v>
      </c>
      <c r="R38" s="24">
        <v>25</v>
      </c>
      <c r="S38" s="28">
        <f t="shared" si="9"/>
        <v>21501575.25</v>
      </c>
    </row>
    <row r="39" spans="1:19" x14ac:dyDescent="0.35">
      <c r="A39" s="13" t="s">
        <v>60</v>
      </c>
      <c r="B39" s="14">
        <f t="shared" si="0"/>
        <v>16407033</v>
      </c>
      <c r="C39" s="25">
        <f t="shared" si="1"/>
        <v>99.105587014131714</v>
      </c>
      <c r="D39" s="14">
        <f>'REPORT_CN+CH+MX+EU'!C42</f>
        <v>148071</v>
      </c>
      <c r="E39" s="25">
        <f t="shared" si="2"/>
        <v>0.89441298586828566</v>
      </c>
      <c r="F39" s="14">
        <f>'REPORT_CN+CH+MX+EU'!B42</f>
        <v>16555104</v>
      </c>
      <c r="G39" s="14">
        <f>'REPORT_CN+CH+MX+EU'!D42</f>
        <v>5476</v>
      </c>
      <c r="H39" s="14">
        <f>'REPORT_by rate (USMCA)'!E46</f>
        <v>716521</v>
      </c>
      <c r="I39" s="24">
        <f t="shared" si="3"/>
        <v>3.6982258511119666</v>
      </c>
      <c r="J39" s="26">
        <f t="shared" si="4"/>
        <v>3.3077412259083359E-2</v>
      </c>
      <c r="L39" s="24">
        <f t="shared" si="6"/>
        <v>25.033077412259082</v>
      </c>
      <c r="M39" s="28">
        <f t="shared" si="7"/>
        <v>4144251.9999999995</v>
      </c>
      <c r="O39" s="24">
        <f t="shared" si="8"/>
        <v>28.698225851111967</v>
      </c>
      <c r="P39" s="28">
        <f t="shared" si="5"/>
        <v>42493.750000000007</v>
      </c>
      <c r="R39" s="24">
        <v>25</v>
      </c>
      <c r="S39" s="28">
        <f t="shared" si="9"/>
        <v>3959645.75</v>
      </c>
    </row>
    <row r="40" spans="1:19" x14ac:dyDescent="0.35">
      <c r="A40" s="13" t="s">
        <v>61</v>
      </c>
      <c r="B40" s="14">
        <f t="shared" si="0"/>
        <v>2888545819</v>
      </c>
      <c r="C40" s="25">
        <f t="shared" si="1"/>
        <v>97.983185418575886</v>
      </c>
      <c r="D40" s="14">
        <f>'REPORT_CN+CH+MX+EU'!C43</f>
        <v>59455725</v>
      </c>
      <c r="E40" s="25">
        <f t="shared" si="2"/>
        <v>2.0168145814241134</v>
      </c>
      <c r="F40" s="14">
        <f>'REPORT_CN+CH+MX+EU'!B43</f>
        <v>2948001544</v>
      </c>
      <c r="G40" s="14">
        <f>'REPORT_CN+CH+MX+EU'!D43</f>
        <v>3145885</v>
      </c>
      <c r="H40" s="14">
        <f>'REPORT_by rate (USMCA)'!E47</f>
        <v>1663500136</v>
      </c>
      <c r="I40" s="24">
        <f t="shared" si="3"/>
        <v>5.291138910508618</v>
      </c>
      <c r="J40" s="26">
        <f t="shared" si="4"/>
        <v>0.10671246107054277</v>
      </c>
      <c r="L40" s="24">
        <f t="shared" si="6"/>
        <v>25.106712461070543</v>
      </c>
      <c r="M40" s="28">
        <f t="shared" si="7"/>
        <v>740146271.00000012</v>
      </c>
      <c r="O40" s="24">
        <f t="shared" si="8"/>
        <v>30.291138910508618</v>
      </c>
      <c r="P40" s="28">
        <f t="shared" si="5"/>
        <v>18009816.25</v>
      </c>
      <c r="R40" s="24">
        <v>25</v>
      </c>
      <c r="S40" s="28">
        <f t="shared" si="9"/>
        <v>321125352</v>
      </c>
    </row>
    <row r="41" spans="1:19" x14ac:dyDescent="0.35">
      <c r="A41" s="13" t="s">
        <v>62</v>
      </c>
      <c r="B41" s="14">
        <f t="shared" si="0"/>
        <v>13572100122</v>
      </c>
      <c r="C41" s="25">
        <f t="shared" si="1"/>
        <v>96.689161809132727</v>
      </c>
      <c r="D41" s="14">
        <f>'REPORT_CN+CH+MX+EU'!C44</f>
        <v>464736963</v>
      </c>
      <c r="E41" s="25">
        <f t="shared" si="2"/>
        <v>3.3108381908672699</v>
      </c>
      <c r="F41" s="14">
        <f>'REPORT_CN+CH+MX+EU'!B44</f>
        <v>14036837085</v>
      </c>
      <c r="G41" s="14">
        <f>'REPORT_CN+CH+MX+EU'!D44</f>
        <v>22553300</v>
      </c>
      <c r="H41" s="14">
        <f>'REPORT_by rate (USMCA)'!E48</f>
        <v>13226193755</v>
      </c>
      <c r="I41" s="24">
        <f t="shared" si="3"/>
        <v>4.8529171973781651</v>
      </c>
      <c r="J41" s="26">
        <f t="shared" si="4"/>
        <v>0.16067223594196184</v>
      </c>
      <c r="L41" s="24">
        <f t="shared" si="6"/>
        <v>25.160672235941963</v>
      </c>
      <c r="M41" s="28">
        <f t="shared" si="7"/>
        <v>3531762571.25</v>
      </c>
      <c r="O41" s="24">
        <f t="shared" si="8"/>
        <v>29.852917197378165</v>
      </c>
      <c r="P41" s="28">
        <f t="shared" si="5"/>
        <v>138737540.75</v>
      </c>
      <c r="R41" s="24">
        <v>25</v>
      </c>
      <c r="S41" s="28">
        <f t="shared" si="9"/>
        <v>202660832.5</v>
      </c>
    </row>
    <row r="42" spans="1:19" x14ac:dyDescent="0.35">
      <c r="A42" s="13" t="s">
        <v>63</v>
      </c>
      <c r="B42" s="14">
        <f t="shared" si="0"/>
        <v>3054936240</v>
      </c>
      <c r="C42" s="25">
        <f t="shared" si="1"/>
        <v>97.909912762821861</v>
      </c>
      <c r="D42" s="14">
        <f>'REPORT_CN+CH+MX+EU'!C45</f>
        <v>65213859</v>
      </c>
      <c r="E42" s="25">
        <f t="shared" si="2"/>
        <v>2.0900872371781367</v>
      </c>
      <c r="F42" s="14">
        <f>'REPORT_CN+CH+MX+EU'!B45</f>
        <v>3120150099</v>
      </c>
      <c r="G42" s="14">
        <f>'REPORT_CN+CH+MX+EU'!D45</f>
        <v>1878410</v>
      </c>
      <c r="H42" s="14">
        <f>'REPORT_by rate (USMCA)'!E49</f>
        <v>2348028957</v>
      </c>
      <c r="I42" s="24">
        <f t="shared" si="3"/>
        <v>2.880384674061383</v>
      </c>
      <c r="J42" s="26">
        <f t="shared" si="4"/>
        <v>6.0202552454192045E-2</v>
      </c>
      <c r="L42" s="24">
        <f t="shared" si="6"/>
        <v>25.060202552454193</v>
      </c>
      <c r="M42" s="28">
        <f t="shared" si="7"/>
        <v>781915934.75</v>
      </c>
      <c r="O42" s="24">
        <f t="shared" si="8"/>
        <v>27.880384674061382</v>
      </c>
      <c r="P42" s="28">
        <f t="shared" si="5"/>
        <v>18181874.75</v>
      </c>
      <c r="R42" s="24">
        <v>25</v>
      </c>
      <c r="S42" s="28">
        <f t="shared" si="9"/>
        <v>193030285.5</v>
      </c>
    </row>
    <row r="43" spans="1:19" x14ac:dyDescent="0.35">
      <c r="A43" s="13" t="s">
        <v>64</v>
      </c>
      <c r="B43" s="14">
        <f t="shared" si="0"/>
        <v>6956300</v>
      </c>
      <c r="C43" s="25">
        <f t="shared" si="1"/>
        <v>96.265859448496244</v>
      </c>
      <c r="D43" s="14">
        <f>'REPORT_CN+CH+MX+EU'!C46</f>
        <v>269834</v>
      </c>
      <c r="E43" s="25">
        <f t="shared" si="2"/>
        <v>3.7341405515037502</v>
      </c>
      <c r="F43" s="14">
        <f>'REPORT_CN+CH+MX+EU'!B46</f>
        <v>7226134</v>
      </c>
      <c r="G43" s="14">
        <f>'REPORT_CN+CH+MX+EU'!D46</f>
        <v>7966</v>
      </c>
      <c r="H43" s="14">
        <f>'REPORT_by rate (USMCA)'!E50</f>
        <v>1412221</v>
      </c>
      <c r="I43" s="24">
        <f t="shared" si="3"/>
        <v>2.9521854177012532</v>
      </c>
      <c r="J43" s="26">
        <f t="shared" si="4"/>
        <v>0.11023875283796288</v>
      </c>
      <c r="L43" s="24">
        <f t="shared" si="6"/>
        <v>25.110238752837962</v>
      </c>
      <c r="M43" s="28">
        <f t="shared" si="7"/>
        <v>1814499.4999999998</v>
      </c>
      <c r="O43" s="24">
        <f t="shared" si="8"/>
        <v>27.952185417701251</v>
      </c>
      <c r="P43" s="28">
        <f t="shared" si="5"/>
        <v>75424.5</v>
      </c>
      <c r="R43" s="24">
        <v>25</v>
      </c>
      <c r="S43" s="28">
        <f t="shared" si="9"/>
        <v>1453478.25</v>
      </c>
    </row>
    <row r="44" spans="1:19" x14ac:dyDescent="0.35">
      <c r="A44" s="13" t="s">
        <v>65</v>
      </c>
      <c r="B44" s="14">
        <f t="shared" si="0"/>
        <v>94027574</v>
      </c>
      <c r="C44" s="25">
        <f t="shared" si="1"/>
        <v>92.774109500723398</v>
      </c>
      <c r="D44" s="14">
        <f>'REPORT_CN+CH+MX+EU'!C47</f>
        <v>7323519</v>
      </c>
      <c r="E44" s="25">
        <f t="shared" si="2"/>
        <v>7.2258904992766091</v>
      </c>
      <c r="F44" s="14">
        <f>'REPORT_CN+CH+MX+EU'!B47</f>
        <v>101351093</v>
      </c>
      <c r="G44" s="14">
        <f>'REPORT_CN+CH+MX+EU'!D47</f>
        <v>869692</v>
      </c>
      <c r="H44" s="14">
        <f>'REPORT_by rate (USMCA)'!E51</f>
        <v>91939915</v>
      </c>
      <c r="I44" s="24">
        <f t="shared" si="3"/>
        <v>11.875329332797525</v>
      </c>
      <c r="J44" s="26">
        <f t="shared" si="4"/>
        <v>0.85809829401642468</v>
      </c>
      <c r="L44" s="24">
        <f t="shared" si="6"/>
        <v>25.858098294016425</v>
      </c>
      <c r="M44" s="28">
        <f t="shared" si="7"/>
        <v>26207465.25</v>
      </c>
      <c r="O44" s="24">
        <f t="shared" si="8"/>
        <v>36.875329332797527</v>
      </c>
      <c r="P44" s="28">
        <f t="shared" si="5"/>
        <v>2700571.7500000005</v>
      </c>
      <c r="R44" s="24">
        <v>25</v>
      </c>
      <c r="S44" s="28">
        <f t="shared" si="9"/>
        <v>2352794.5</v>
      </c>
    </row>
    <row r="45" spans="1:19" x14ac:dyDescent="0.35">
      <c r="A45" s="13" t="s">
        <v>66</v>
      </c>
      <c r="B45" s="14">
        <f t="shared" si="0"/>
        <v>21106966</v>
      </c>
      <c r="C45" s="25">
        <f t="shared" si="1"/>
        <v>99.360237105438202</v>
      </c>
      <c r="D45" s="14">
        <f>'REPORT_CN+CH+MX+EU'!C48</f>
        <v>135904</v>
      </c>
      <c r="E45" s="25">
        <f t="shared" si="2"/>
        <v>0.6397628945617988</v>
      </c>
      <c r="F45" s="14">
        <f>'REPORT_CN+CH+MX+EU'!B48</f>
        <v>21242870</v>
      </c>
      <c r="G45" s="14">
        <f>'REPORT_CN+CH+MX+EU'!D48</f>
        <v>5598</v>
      </c>
      <c r="H45" s="14">
        <f>'REPORT_by rate (USMCA)'!E52</f>
        <v>4115497</v>
      </c>
      <c r="I45" s="24">
        <f t="shared" si="3"/>
        <v>4.1190840593360019</v>
      </c>
      <c r="J45" s="26">
        <f t="shared" si="4"/>
        <v>2.6352371407441649E-2</v>
      </c>
      <c r="L45" s="24">
        <f t="shared" si="6"/>
        <v>25.026352371407441</v>
      </c>
      <c r="M45" s="28">
        <f t="shared" si="7"/>
        <v>5316315.5</v>
      </c>
      <c r="O45" s="24">
        <f t="shared" si="8"/>
        <v>29.119084059336004</v>
      </c>
      <c r="P45" s="28">
        <f t="shared" si="5"/>
        <v>39574</v>
      </c>
      <c r="R45" s="24">
        <v>25</v>
      </c>
      <c r="S45" s="28">
        <f t="shared" si="9"/>
        <v>4281843.25</v>
      </c>
    </row>
    <row r="46" spans="1:19" x14ac:dyDescent="0.35">
      <c r="A46" s="13" t="s">
        <v>67</v>
      </c>
      <c r="B46" s="14">
        <f t="shared" si="0"/>
        <v>11092833210</v>
      </c>
      <c r="C46" s="25">
        <f t="shared" si="1"/>
        <v>99.769858370628896</v>
      </c>
      <c r="D46" s="14">
        <f>'REPORT_CN+CH+MX+EU'!C49</f>
        <v>25588116</v>
      </c>
      <c r="E46" s="25">
        <f t="shared" si="2"/>
        <v>0.23014162937109764</v>
      </c>
      <c r="F46" s="14">
        <f>'REPORT_CN+CH+MX+EU'!B49</f>
        <v>11118421326</v>
      </c>
      <c r="G46" s="14">
        <f>'REPORT_CN+CH+MX+EU'!D49</f>
        <v>1126664</v>
      </c>
      <c r="H46" s="14">
        <f>'REPORT_by rate (USMCA)'!E53</f>
        <v>2184277645</v>
      </c>
      <c r="I46" s="24">
        <f t="shared" si="3"/>
        <v>4.4030752400841076</v>
      </c>
      <c r="J46" s="26">
        <f t="shared" si="4"/>
        <v>1.0133309099964936E-2</v>
      </c>
      <c r="L46" s="24">
        <f t="shared" si="6"/>
        <v>25.010133309099967</v>
      </c>
      <c r="M46" s="28">
        <f t="shared" si="7"/>
        <v>2780731995.5000005</v>
      </c>
      <c r="O46" s="24">
        <f t="shared" si="8"/>
        <v>29.403075240084107</v>
      </c>
      <c r="P46" s="28">
        <f t="shared" si="5"/>
        <v>7523693</v>
      </c>
      <c r="R46" s="24">
        <v>25</v>
      </c>
      <c r="S46" s="28">
        <f t="shared" si="9"/>
        <v>2233535920.25</v>
      </c>
    </row>
    <row r="47" spans="1:19" x14ac:dyDescent="0.35">
      <c r="A47" s="13" t="s">
        <v>68</v>
      </c>
      <c r="B47" s="14">
        <f t="shared" si="0"/>
        <v>1129385</v>
      </c>
      <c r="C47" s="25">
        <f t="shared" si="1"/>
        <v>100</v>
      </c>
      <c r="D47" s="14">
        <f>'REPORT_CN+CH+MX+EU'!C50</f>
        <v>0</v>
      </c>
      <c r="E47" s="25">
        <f t="shared" si="2"/>
        <v>0</v>
      </c>
      <c r="F47" s="14">
        <f>'REPORT_CN+CH+MX+EU'!B50</f>
        <v>1129385</v>
      </c>
      <c r="G47">
        <f>'REPORT_CN+CH+MX+EU'!D50</f>
        <v>0</v>
      </c>
      <c r="H47">
        <f>'REPORT_by rate (USMCA)'!E54</f>
        <v>87492</v>
      </c>
      <c r="I47" s="24" t="e">
        <f t="shared" si="3"/>
        <v>#DIV/0!</v>
      </c>
      <c r="J47" s="26">
        <f t="shared" si="4"/>
        <v>0</v>
      </c>
      <c r="L47" s="24">
        <f t="shared" si="6"/>
        <v>25</v>
      </c>
      <c r="M47" s="28">
        <f t="shared" si="7"/>
        <v>282346.25</v>
      </c>
      <c r="O47" s="24">
        <f t="shared" si="8"/>
        <v>0</v>
      </c>
      <c r="P47" s="28">
        <f t="shared" si="5"/>
        <v>0</v>
      </c>
      <c r="R47" s="24">
        <v>25</v>
      </c>
      <c r="S47" s="28">
        <f t="shared" si="9"/>
        <v>260473.25</v>
      </c>
    </row>
    <row r="48" spans="1:19" x14ac:dyDescent="0.35">
      <c r="A48" s="13" t="s">
        <v>69</v>
      </c>
      <c r="B48" s="14">
        <f t="shared" si="0"/>
        <v>1762042</v>
      </c>
      <c r="C48" s="25">
        <f t="shared" si="1"/>
        <v>98.749741502652782</v>
      </c>
      <c r="D48" s="14">
        <f>'REPORT_CN+CH+MX+EU'!C51</f>
        <v>22309</v>
      </c>
      <c r="E48" s="25">
        <f t="shared" si="2"/>
        <v>1.2502584973472148</v>
      </c>
      <c r="F48" s="14">
        <f>'REPORT_CN+CH+MX+EU'!B51</f>
        <v>1784351</v>
      </c>
      <c r="G48" s="14">
        <f>'REPORT_CN+CH+MX+EU'!D51</f>
        <v>521</v>
      </c>
      <c r="H48" s="14">
        <f>'REPORT_by rate (USMCA)'!E55</f>
        <v>1694775</v>
      </c>
      <c r="I48" s="24">
        <f t="shared" si="3"/>
        <v>2.3353803397731858</v>
      </c>
      <c r="J48" s="26">
        <f t="shared" si="4"/>
        <v>2.9198291143390509E-2</v>
      </c>
      <c r="L48" s="24">
        <f t="shared" si="6"/>
        <v>25.029198291143391</v>
      </c>
      <c r="M48" s="28">
        <f t="shared" si="7"/>
        <v>446608.75</v>
      </c>
      <c r="O48" s="24">
        <f t="shared" si="8"/>
        <v>27.335380339773184</v>
      </c>
      <c r="P48" s="28">
        <f t="shared" si="5"/>
        <v>6098.25</v>
      </c>
      <c r="R48" s="24">
        <v>25</v>
      </c>
      <c r="S48" s="28">
        <f t="shared" si="9"/>
        <v>22394</v>
      </c>
    </row>
    <row r="49" spans="1:19" x14ac:dyDescent="0.35">
      <c r="A49" s="13" t="s">
        <v>70</v>
      </c>
      <c r="B49" s="14">
        <f t="shared" si="0"/>
        <v>2087902126</v>
      </c>
      <c r="C49" s="25">
        <f t="shared" si="1"/>
        <v>100</v>
      </c>
      <c r="D49" s="14">
        <f>'REPORT_CN+CH+MX+EU'!C52</f>
        <v>0</v>
      </c>
      <c r="E49" s="25">
        <f t="shared" si="2"/>
        <v>0</v>
      </c>
      <c r="F49" s="14">
        <f>'REPORT_CN+CH+MX+EU'!B52</f>
        <v>2087902126</v>
      </c>
      <c r="G49">
        <f>'REPORT_CN+CH+MX+EU'!D52</f>
        <v>0</v>
      </c>
      <c r="H49">
        <f>'REPORT_by rate (USMCA)'!E56</f>
        <v>0</v>
      </c>
      <c r="I49" s="24" t="e">
        <f t="shared" si="3"/>
        <v>#DIV/0!</v>
      </c>
      <c r="J49" s="26">
        <f t="shared" si="4"/>
        <v>0</v>
      </c>
      <c r="L49" s="24">
        <f t="shared" si="6"/>
        <v>25</v>
      </c>
      <c r="M49" s="28">
        <f t="shared" si="7"/>
        <v>521975531.5</v>
      </c>
      <c r="O49" s="24">
        <f t="shared" si="8"/>
        <v>0</v>
      </c>
      <c r="P49" s="28">
        <f t="shared" si="5"/>
        <v>0</v>
      </c>
      <c r="R49" s="24">
        <v>25</v>
      </c>
      <c r="S49" s="28">
        <f t="shared" si="9"/>
        <v>521975531.5</v>
      </c>
    </row>
    <row r="50" spans="1:19" x14ac:dyDescent="0.35">
      <c r="A50" s="13" t="s">
        <v>71</v>
      </c>
      <c r="B50" s="14">
        <f t="shared" si="0"/>
        <v>6694660705</v>
      </c>
      <c r="C50" s="25">
        <f t="shared" si="1"/>
        <v>100</v>
      </c>
      <c r="D50" s="14">
        <f>'REPORT_CN+CH+MX+EU'!C53</f>
        <v>0</v>
      </c>
      <c r="E50" s="25">
        <f t="shared" si="2"/>
        <v>0</v>
      </c>
      <c r="F50" s="14">
        <f>'REPORT_CN+CH+MX+EU'!B53</f>
        <v>6694660705</v>
      </c>
      <c r="G50">
        <f>'REPORT_CN+CH+MX+EU'!D53</f>
        <v>0</v>
      </c>
      <c r="H50">
        <f>'REPORT_by rate (USMCA)'!E57</f>
        <v>0</v>
      </c>
      <c r="I50" s="24" t="e">
        <f t="shared" si="3"/>
        <v>#DIV/0!</v>
      </c>
      <c r="J50" s="26">
        <f t="shared" si="4"/>
        <v>0</v>
      </c>
      <c r="L50" s="24">
        <f t="shared" si="6"/>
        <v>25</v>
      </c>
      <c r="M50" s="28">
        <f t="shared" si="7"/>
        <v>1673665176.25</v>
      </c>
      <c r="O50" s="24">
        <f t="shared" si="8"/>
        <v>0</v>
      </c>
      <c r="P50" s="28">
        <f t="shared" si="5"/>
        <v>0</v>
      </c>
      <c r="R50" s="24">
        <v>25</v>
      </c>
      <c r="S50" s="28">
        <f t="shared" si="9"/>
        <v>1673665176.25</v>
      </c>
    </row>
    <row r="51" spans="1:19" x14ac:dyDescent="0.35">
      <c r="A51" s="13" t="s">
        <v>72</v>
      </c>
      <c r="B51" s="14">
        <f t="shared" si="0"/>
        <v>667500122</v>
      </c>
      <c r="C51" s="25">
        <f t="shared" si="1"/>
        <v>100</v>
      </c>
      <c r="D51" s="14">
        <f>'REPORT_CN+CH+MX+EU'!C54</f>
        <v>0</v>
      </c>
      <c r="E51" s="25">
        <f t="shared" si="2"/>
        <v>0</v>
      </c>
      <c r="F51" s="14">
        <f>'REPORT_CN+CH+MX+EU'!B54</f>
        <v>667500122</v>
      </c>
      <c r="G51">
        <f>'REPORT_CN+CH+MX+EU'!D54</f>
        <v>0</v>
      </c>
      <c r="H51">
        <f>'REPORT_by rate (USMCA)'!E58</f>
        <v>0</v>
      </c>
      <c r="I51" s="24" t="e">
        <f t="shared" si="3"/>
        <v>#DIV/0!</v>
      </c>
      <c r="J51" s="26">
        <f t="shared" si="4"/>
        <v>0</v>
      </c>
      <c r="L51" s="24">
        <f t="shared" si="6"/>
        <v>25</v>
      </c>
      <c r="M51" s="28">
        <f t="shared" si="7"/>
        <v>166875030.5</v>
      </c>
      <c r="O51" s="24">
        <f t="shared" si="8"/>
        <v>0</v>
      </c>
      <c r="P51" s="28">
        <f t="shared" si="5"/>
        <v>0</v>
      </c>
      <c r="R51" s="24">
        <v>25</v>
      </c>
      <c r="S51" s="28">
        <f t="shared" si="9"/>
        <v>166875030.5</v>
      </c>
    </row>
    <row r="52" spans="1:19" x14ac:dyDescent="0.35">
      <c r="A52" s="13" t="s">
        <v>73</v>
      </c>
      <c r="B52" s="14">
        <f t="shared" si="0"/>
        <v>67162</v>
      </c>
      <c r="C52" s="25">
        <f t="shared" si="1"/>
        <v>96.279943231503651</v>
      </c>
      <c r="D52" s="14">
        <f>'REPORT_CN+CH+MX+EU'!C55</f>
        <v>2595</v>
      </c>
      <c r="E52" s="25">
        <f t="shared" si="2"/>
        <v>3.7200567684963515</v>
      </c>
      <c r="F52" s="14">
        <f>'REPORT_CN+CH+MX+EU'!B55</f>
        <v>69757</v>
      </c>
      <c r="G52" s="14">
        <f>'REPORT_CN+CH+MX+EU'!D55</f>
        <v>45</v>
      </c>
      <c r="H52" s="14">
        <f>'REPORT_by rate (USMCA)'!E59</f>
        <v>855</v>
      </c>
      <c r="I52" s="24">
        <f t="shared" si="3"/>
        <v>1.7341040462427746</v>
      </c>
      <c r="J52" s="26">
        <f t="shared" si="4"/>
        <v>6.4509654945023434E-2</v>
      </c>
      <c r="L52" s="24">
        <f t="shared" si="6"/>
        <v>25.064509654945024</v>
      </c>
      <c r="M52" s="28">
        <f t="shared" si="7"/>
        <v>17484.25</v>
      </c>
      <c r="O52" s="24">
        <f t="shared" si="8"/>
        <v>26.734104046242773</v>
      </c>
      <c r="P52" s="28">
        <f t="shared" si="5"/>
        <v>693.75</v>
      </c>
      <c r="R52" s="24">
        <v>25</v>
      </c>
      <c r="S52" s="28">
        <f t="shared" si="9"/>
        <v>17225.5</v>
      </c>
    </row>
    <row r="53" spans="1:19" x14ac:dyDescent="0.35">
      <c r="A53" s="13" t="s">
        <v>74</v>
      </c>
      <c r="B53" s="14">
        <f t="shared" si="0"/>
        <v>16572773</v>
      </c>
      <c r="C53" s="25">
        <f t="shared" si="1"/>
        <v>98.026988341708787</v>
      </c>
      <c r="D53" s="14">
        <f>'REPORT_CN+CH+MX+EU'!C56</f>
        <v>333564</v>
      </c>
      <c r="E53" s="25">
        <f t="shared" si="2"/>
        <v>1.9730116582912076</v>
      </c>
      <c r="F53" s="14">
        <f>'REPORT_CN+CH+MX+EU'!B56</f>
        <v>16906337</v>
      </c>
      <c r="G53" s="14">
        <f>'REPORT_CN+CH+MX+EU'!D56</f>
        <v>43986</v>
      </c>
      <c r="H53" s="14">
        <f>'REPORT_by rate (USMCA)'!E60</f>
        <v>16513470</v>
      </c>
      <c r="I53" s="24">
        <f t="shared" si="3"/>
        <v>13.186674821023852</v>
      </c>
      <c r="J53" s="26">
        <f t="shared" si="4"/>
        <v>0.26017463155975185</v>
      </c>
      <c r="L53" s="24">
        <f t="shared" si="6"/>
        <v>25.260174631559753</v>
      </c>
      <c r="M53" s="28">
        <f t="shared" si="7"/>
        <v>4270570.25</v>
      </c>
      <c r="O53" s="24">
        <f t="shared" si="8"/>
        <v>38.18667482102385</v>
      </c>
      <c r="P53" s="28">
        <f t="shared" si="5"/>
        <v>127376.99999999999</v>
      </c>
      <c r="R53" s="24">
        <v>25</v>
      </c>
      <c r="S53" s="28">
        <f t="shared" si="9"/>
        <v>98216.75</v>
      </c>
    </row>
    <row r="54" spans="1:19" x14ac:dyDescent="0.35">
      <c r="A54" s="13" t="s">
        <v>75</v>
      </c>
      <c r="B54" s="14">
        <f t="shared" si="0"/>
        <v>14525712</v>
      </c>
      <c r="C54" s="25">
        <f t="shared" si="1"/>
        <v>99.105298704421216</v>
      </c>
      <c r="D54" s="14">
        <f>'REPORT_CN+CH+MX+EU'!C57</f>
        <v>131135</v>
      </c>
      <c r="E54" s="25">
        <f t="shared" si="2"/>
        <v>0.89470129557878308</v>
      </c>
      <c r="F54" s="14">
        <f>'REPORT_CN+CH+MX+EU'!B57</f>
        <v>14656847</v>
      </c>
      <c r="G54" s="14">
        <f>'REPORT_CN+CH+MX+EU'!D57</f>
        <v>9939</v>
      </c>
      <c r="H54" s="14">
        <f>'REPORT_by rate (USMCA)'!E61</f>
        <v>1477725</v>
      </c>
      <c r="I54" s="24">
        <f t="shared" si="3"/>
        <v>7.5792122621725699</v>
      </c>
      <c r="J54" s="26">
        <f t="shared" si="4"/>
        <v>6.7811310304323982E-2</v>
      </c>
      <c r="L54" s="24">
        <f t="shared" si="6"/>
        <v>25.067811310304325</v>
      </c>
      <c r="M54" s="28">
        <f t="shared" si="7"/>
        <v>3674150.7500000005</v>
      </c>
      <c r="O54" s="24">
        <f t="shared" si="8"/>
        <v>32.579212262172568</v>
      </c>
      <c r="P54" s="28">
        <f t="shared" si="5"/>
        <v>42722.75</v>
      </c>
      <c r="R54" s="24">
        <v>25</v>
      </c>
      <c r="S54" s="28">
        <f t="shared" si="9"/>
        <v>3294780.5</v>
      </c>
    </row>
    <row r="55" spans="1:19" x14ac:dyDescent="0.35">
      <c r="A55" s="13" t="s">
        <v>76</v>
      </c>
      <c r="B55" s="14">
        <f t="shared" si="0"/>
        <v>1415430</v>
      </c>
      <c r="C55" s="25">
        <f t="shared" si="1"/>
        <v>99.619099097577347</v>
      </c>
      <c r="D55" s="14">
        <f>'REPORT_CN+CH+MX+EU'!C58</f>
        <v>5412</v>
      </c>
      <c r="E55" s="25">
        <f t="shared" si="2"/>
        <v>0.38090090242264796</v>
      </c>
      <c r="F55" s="14">
        <f>'REPORT_CN+CH+MX+EU'!B58</f>
        <v>1420842</v>
      </c>
      <c r="G55" s="14">
        <f>'REPORT_CN+CH+MX+EU'!D58</f>
        <v>332</v>
      </c>
      <c r="H55" s="14">
        <f>'REPORT_by rate (USMCA)'!E62</f>
        <v>15060</v>
      </c>
      <c r="I55" s="24">
        <f t="shared" si="3"/>
        <v>6.1345158906134518</v>
      </c>
      <c r="J55" s="26">
        <f t="shared" si="4"/>
        <v>2.3366426386607377E-2</v>
      </c>
      <c r="L55" s="24">
        <f t="shared" si="6"/>
        <v>25.023366426386609</v>
      </c>
      <c r="M55" s="28">
        <f t="shared" si="7"/>
        <v>355542.5</v>
      </c>
      <c r="O55" s="24">
        <f t="shared" si="8"/>
        <v>31.13451589061345</v>
      </c>
      <c r="P55" s="28">
        <f t="shared" si="5"/>
        <v>1685</v>
      </c>
      <c r="R55" s="24">
        <v>25</v>
      </c>
      <c r="S55" s="28">
        <f t="shared" si="9"/>
        <v>351445.5</v>
      </c>
    </row>
    <row r="56" spans="1:19" x14ac:dyDescent="0.35">
      <c r="A56" s="13" t="s">
        <v>77</v>
      </c>
      <c r="B56" s="14">
        <f t="shared" si="0"/>
        <v>135407241</v>
      </c>
      <c r="C56" s="25">
        <f t="shared" si="1"/>
        <v>98.32928310726227</v>
      </c>
      <c r="D56" s="14">
        <f>'REPORT_CN+CH+MX+EU'!C59</f>
        <v>2300710</v>
      </c>
      <c r="E56" s="25">
        <f t="shared" si="2"/>
        <v>1.6707168927377332</v>
      </c>
      <c r="F56" s="14">
        <f>'REPORT_CN+CH+MX+EU'!B59</f>
        <v>137707951</v>
      </c>
      <c r="G56" s="14">
        <f>'REPORT_CN+CH+MX+EU'!D59</f>
        <v>243864</v>
      </c>
      <c r="H56" s="14">
        <f>'REPORT_by rate (USMCA)'!E63</f>
        <v>133487587</v>
      </c>
      <c r="I56" s="24">
        <f t="shared" si="3"/>
        <v>10.599510585862625</v>
      </c>
      <c r="J56" s="26">
        <f t="shared" si="4"/>
        <v>0.17708781390553113</v>
      </c>
      <c r="L56" s="24">
        <f t="shared" si="6"/>
        <v>25.17708781390553</v>
      </c>
      <c r="M56" s="28">
        <f t="shared" si="7"/>
        <v>34670851.75</v>
      </c>
      <c r="O56" s="24">
        <f t="shared" si="8"/>
        <v>35.599510585862625</v>
      </c>
      <c r="P56" s="28">
        <f t="shared" si="5"/>
        <v>819041.5</v>
      </c>
      <c r="R56" s="24">
        <v>25</v>
      </c>
      <c r="S56" s="28">
        <f t="shared" si="9"/>
        <v>1055091</v>
      </c>
    </row>
    <row r="57" spans="1:19" x14ac:dyDescent="0.35">
      <c r="A57" s="13" t="s">
        <v>78</v>
      </c>
      <c r="B57" s="14">
        <f t="shared" si="0"/>
        <v>52011054</v>
      </c>
      <c r="C57" s="25">
        <f t="shared" si="1"/>
        <v>94.649808265685238</v>
      </c>
      <c r="D57" s="14">
        <f>'REPORT_CN+CH+MX+EU'!C60</f>
        <v>2939986</v>
      </c>
      <c r="E57" s="25">
        <f t="shared" si="2"/>
        <v>5.3501917343147642</v>
      </c>
      <c r="F57" s="14">
        <f>'REPORT_CN+CH+MX+EU'!B60</f>
        <v>54951040</v>
      </c>
      <c r="G57" s="14">
        <f>'REPORT_CN+CH+MX+EU'!D60</f>
        <v>250359</v>
      </c>
      <c r="H57" s="14">
        <f>'REPORT_by rate (USMCA)'!E64</f>
        <v>51498100</v>
      </c>
      <c r="I57" s="24">
        <f t="shared" si="3"/>
        <v>8.5156527956255577</v>
      </c>
      <c r="J57" s="26">
        <f t="shared" si="4"/>
        <v>0.45560375199450276</v>
      </c>
      <c r="L57" s="24">
        <f t="shared" si="6"/>
        <v>25.455603751994502</v>
      </c>
      <c r="M57" s="28">
        <f t="shared" si="7"/>
        <v>13988119</v>
      </c>
      <c r="O57" s="24">
        <f t="shared" si="8"/>
        <v>33.515652795625556</v>
      </c>
      <c r="P57" s="28">
        <f t="shared" si="5"/>
        <v>985355.5</v>
      </c>
      <c r="R57" s="24">
        <v>25</v>
      </c>
      <c r="S57" s="28">
        <f t="shared" si="9"/>
        <v>863235</v>
      </c>
    </row>
    <row r="58" spans="1:19" x14ac:dyDescent="0.35">
      <c r="A58" s="13" t="s">
        <v>79</v>
      </c>
      <c r="B58" s="14">
        <f t="shared" si="0"/>
        <v>178342778</v>
      </c>
      <c r="C58" s="25">
        <f t="shared" si="1"/>
        <v>93.921680386782768</v>
      </c>
      <c r="D58" s="14">
        <f>'REPORT_CN+CH+MX+EU'!C61</f>
        <v>11541791</v>
      </c>
      <c r="E58" s="25">
        <f t="shared" si="2"/>
        <v>6.0783196132172277</v>
      </c>
      <c r="F58" s="14">
        <f>'REPORT_CN+CH+MX+EU'!B61</f>
        <v>189884569</v>
      </c>
      <c r="G58" s="14">
        <f>'REPORT_CN+CH+MX+EU'!D61</f>
        <v>481773</v>
      </c>
      <c r="H58" s="14">
        <f>'REPORT_by rate (USMCA)'!E65</f>
        <v>54365731</v>
      </c>
      <c r="I58" s="24">
        <f t="shared" si="3"/>
        <v>4.174161531776134</v>
      </c>
      <c r="J58" s="26">
        <f t="shared" si="4"/>
        <v>0.25371887907331742</v>
      </c>
      <c r="L58" s="24">
        <f t="shared" si="6"/>
        <v>25.253718879073318</v>
      </c>
      <c r="M58" s="28">
        <f t="shared" si="7"/>
        <v>47952915.25</v>
      </c>
      <c r="O58" s="24">
        <f t="shared" si="8"/>
        <v>29.174161531776136</v>
      </c>
      <c r="P58" s="28">
        <f t="shared" si="5"/>
        <v>3367220.7500000005</v>
      </c>
      <c r="R58" s="24">
        <v>25</v>
      </c>
      <c r="S58" s="28">
        <f t="shared" si="9"/>
        <v>33879709.5</v>
      </c>
    </row>
    <row r="59" spans="1:19" x14ac:dyDescent="0.35">
      <c r="A59" s="13" t="s">
        <v>80</v>
      </c>
      <c r="B59" s="14">
        <f t="shared" si="0"/>
        <v>25016999</v>
      </c>
      <c r="C59" s="25">
        <f t="shared" si="1"/>
        <v>73.026932159679149</v>
      </c>
      <c r="D59" s="14">
        <f>'REPORT_CN+CH+MX+EU'!C62</f>
        <v>9240224</v>
      </c>
      <c r="E59" s="25">
        <f t="shared" si="2"/>
        <v>26.973067840320859</v>
      </c>
      <c r="F59" s="14">
        <f>'REPORT_CN+CH+MX+EU'!B62</f>
        <v>34257223</v>
      </c>
      <c r="G59" s="14">
        <f>'REPORT_CN+CH+MX+EU'!D62</f>
        <v>556501</v>
      </c>
      <c r="H59" s="14">
        <f>'REPORT_by rate (USMCA)'!E66</f>
        <v>22855702</v>
      </c>
      <c r="I59" s="24">
        <f t="shared" si="3"/>
        <v>6.0225920930055379</v>
      </c>
      <c r="J59" s="26">
        <f t="shared" si="4"/>
        <v>1.6244778509921836</v>
      </c>
      <c r="L59" s="24">
        <f t="shared" si="6"/>
        <v>26.624477850992182</v>
      </c>
      <c r="M59" s="28">
        <f t="shared" si="7"/>
        <v>9120806.75</v>
      </c>
      <c r="O59" s="24">
        <f t="shared" si="8"/>
        <v>31.022592093005539</v>
      </c>
      <c r="P59" s="28">
        <f t="shared" si="5"/>
        <v>2866557.0000000005</v>
      </c>
      <c r="R59" s="24">
        <v>25</v>
      </c>
      <c r="S59" s="28">
        <f t="shared" si="9"/>
        <v>2850380.25</v>
      </c>
    </row>
    <row r="60" spans="1:19" x14ac:dyDescent="0.35">
      <c r="A60" s="13" t="s">
        <v>81</v>
      </c>
      <c r="B60" s="14">
        <f t="shared" si="0"/>
        <v>22275179</v>
      </c>
      <c r="C60" s="25">
        <f t="shared" si="1"/>
        <v>71.856531064240059</v>
      </c>
      <c r="D60" s="14">
        <f>'REPORT_CN+CH+MX+EU'!C63</f>
        <v>8724340</v>
      </c>
      <c r="E60" s="25">
        <f t="shared" si="2"/>
        <v>28.143468935759937</v>
      </c>
      <c r="F60" s="14">
        <f>'REPORT_CN+CH+MX+EU'!B63</f>
        <v>30999519</v>
      </c>
      <c r="G60" s="14">
        <f>'REPORT_CN+CH+MX+EU'!D63</f>
        <v>643652</v>
      </c>
      <c r="H60" s="14">
        <f>'REPORT_by rate (USMCA)'!E67</f>
        <v>22030343</v>
      </c>
      <c r="I60" s="24">
        <f t="shared" si="3"/>
        <v>7.3776583672805049</v>
      </c>
      <c r="J60" s="26">
        <f t="shared" si="4"/>
        <v>2.0763289907820828</v>
      </c>
      <c r="L60" s="24">
        <f t="shared" si="6"/>
        <v>27.076328990782084</v>
      </c>
      <c r="M60" s="28">
        <f t="shared" si="7"/>
        <v>8393531.75</v>
      </c>
      <c r="O60" s="24">
        <f t="shared" si="8"/>
        <v>32.377658367280503</v>
      </c>
      <c r="P60" s="28">
        <f t="shared" si="5"/>
        <v>2824737</v>
      </c>
      <c r="R60" s="24">
        <v>25</v>
      </c>
      <c r="S60" s="28">
        <f t="shared" si="9"/>
        <v>2242294</v>
      </c>
    </row>
    <row r="61" spans="1:19" x14ac:dyDescent="0.35">
      <c r="A61" s="13" t="s">
        <v>82</v>
      </c>
      <c r="B61" s="14">
        <f t="shared" si="0"/>
        <v>306192296</v>
      </c>
      <c r="C61" s="25">
        <f t="shared" si="1"/>
        <v>90.250671179620312</v>
      </c>
      <c r="D61" s="14">
        <f>'REPORT_CN+CH+MX+EU'!C64</f>
        <v>33076423</v>
      </c>
      <c r="E61" s="25">
        <f t="shared" si="2"/>
        <v>9.7493288203796951</v>
      </c>
      <c r="F61" s="14">
        <f>'REPORT_CN+CH+MX+EU'!B64</f>
        <v>339268719</v>
      </c>
      <c r="G61" s="14">
        <f>'REPORT_CN+CH+MX+EU'!D64</f>
        <v>1080943</v>
      </c>
      <c r="H61" s="14">
        <f>'REPORT_by rate (USMCA)'!E68</f>
        <v>172077289</v>
      </c>
      <c r="I61" s="24">
        <f t="shared" si="3"/>
        <v>3.2680166171535538</v>
      </c>
      <c r="J61" s="26">
        <f t="shared" si="4"/>
        <v>0.31860968591094896</v>
      </c>
      <c r="L61" s="24">
        <f t="shared" si="6"/>
        <v>25.31860968591095</v>
      </c>
      <c r="M61" s="28">
        <f t="shared" si="7"/>
        <v>85898122.75</v>
      </c>
      <c r="O61" s="24">
        <f t="shared" si="8"/>
        <v>28.268016617153553</v>
      </c>
      <c r="P61" s="28">
        <f t="shared" si="5"/>
        <v>9350048.75</v>
      </c>
      <c r="R61" s="24">
        <v>25</v>
      </c>
      <c r="S61" s="28">
        <f t="shared" si="9"/>
        <v>41797857.5</v>
      </c>
    </row>
    <row r="62" spans="1:19" x14ac:dyDescent="0.35">
      <c r="A62" s="13" t="s">
        <v>83</v>
      </c>
      <c r="B62" s="14">
        <f t="shared" si="0"/>
        <v>46631857</v>
      </c>
      <c r="C62" s="25">
        <f t="shared" si="1"/>
        <v>98.630173869844313</v>
      </c>
      <c r="D62" s="14">
        <f>'REPORT_CN+CH+MX+EU'!C65</f>
        <v>647647</v>
      </c>
      <c r="E62" s="25">
        <f t="shared" si="2"/>
        <v>1.3698261301556802</v>
      </c>
      <c r="F62" s="14">
        <f>'REPORT_CN+CH+MX+EU'!B65</f>
        <v>47279504</v>
      </c>
      <c r="G62" s="14">
        <f>'REPORT_CN+CH+MX+EU'!D65</f>
        <v>68268</v>
      </c>
      <c r="H62" s="14">
        <f>'REPORT_by rate (USMCA)'!E69</f>
        <v>46608469</v>
      </c>
      <c r="I62" s="24">
        <f t="shared" si="3"/>
        <v>10.540927387913477</v>
      </c>
      <c r="J62" s="26">
        <f t="shared" si="4"/>
        <v>0.14439237772037541</v>
      </c>
      <c r="L62" s="24">
        <f t="shared" si="6"/>
        <v>25.144392377720376</v>
      </c>
      <c r="M62" s="28">
        <f t="shared" si="7"/>
        <v>11888144</v>
      </c>
      <c r="O62" s="24">
        <f t="shared" si="8"/>
        <v>35.540927387913477</v>
      </c>
      <c r="P62" s="28">
        <f t="shared" si="5"/>
        <v>230179.75</v>
      </c>
      <c r="R62" s="24">
        <v>25</v>
      </c>
      <c r="S62" s="28">
        <f t="shared" si="9"/>
        <v>167758.75</v>
      </c>
    </row>
    <row r="63" spans="1:19" x14ac:dyDescent="0.35">
      <c r="A63" s="13" t="s">
        <v>84</v>
      </c>
      <c r="B63" s="14">
        <f t="shared" si="0"/>
        <v>107634738</v>
      </c>
      <c r="C63" s="25">
        <f t="shared" si="1"/>
        <v>88.927296497357304</v>
      </c>
      <c r="D63" s="14">
        <f>'REPORT_CN+CH+MX+EU'!C66</f>
        <v>13402044</v>
      </c>
      <c r="E63" s="25">
        <f t="shared" si="2"/>
        <v>11.072703502642693</v>
      </c>
      <c r="F63" s="14">
        <f>'REPORT_CN+CH+MX+EU'!B66</f>
        <v>121036782</v>
      </c>
      <c r="G63" s="14">
        <f>'REPORT_CN+CH+MX+EU'!D66</f>
        <v>2310506</v>
      </c>
      <c r="H63" s="14">
        <f>'REPORT_by rate (USMCA)'!E70</f>
        <v>107507375</v>
      </c>
      <c r="I63" s="24">
        <f t="shared" si="3"/>
        <v>17.23995235353652</v>
      </c>
      <c r="J63" s="26">
        <f t="shared" si="4"/>
        <v>1.9089288081039695</v>
      </c>
      <c r="L63" s="24">
        <f t="shared" si="6"/>
        <v>26.908928808103969</v>
      </c>
      <c r="M63" s="28">
        <f t="shared" si="7"/>
        <v>32569701.500000004</v>
      </c>
      <c r="O63" s="24">
        <f t="shared" si="8"/>
        <v>42.239952353536523</v>
      </c>
      <c r="P63" s="28">
        <f t="shared" si="5"/>
        <v>5661017.0000000009</v>
      </c>
      <c r="R63" s="24">
        <v>25</v>
      </c>
      <c r="S63" s="28">
        <f t="shared" si="9"/>
        <v>3382351.75</v>
      </c>
    </row>
    <row r="64" spans="1:19" x14ac:dyDescent="0.35">
      <c r="A64" s="13" t="s">
        <v>85</v>
      </c>
      <c r="B64" s="14">
        <f t="shared" si="0"/>
        <v>354690397</v>
      </c>
      <c r="C64" s="25">
        <f t="shared" si="1"/>
        <v>93.264758714118514</v>
      </c>
      <c r="D64" s="14">
        <f>'REPORT_CN+CH+MX+EU'!C67</f>
        <v>25614449</v>
      </c>
      <c r="E64" s="25">
        <f t="shared" si="2"/>
        <v>6.735241285881485</v>
      </c>
      <c r="F64" s="14">
        <f>'REPORT_CN+CH+MX+EU'!B67</f>
        <v>380304846</v>
      </c>
      <c r="G64" s="14">
        <f>'REPORT_CN+CH+MX+EU'!D67</f>
        <v>3115982</v>
      </c>
      <c r="H64" s="14">
        <f>'REPORT_by rate (USMCA)'!E71</f>
        <v>353730764</v>
      </c>
      <c r="I64" s="24">
        <f t="shared" si="3"/>
        <v>12.16493862507056</v>
      </c>
      <c r="J64" s="26">
        <f t="shared" si="4"/>
        <v>0.81933796867789588</v>
      </c>
      <c r="L64" s="24">
        <f t="shared" si="6"/>
        <v>25.819337968677896</v>
      </c>
      <c r="M64" s="28">
        <f t="shared" si="7"/>
        <v>98192193.5</v>
      </c>
      <c r="O64" s="24">
        <f t="shared" si="8"/>
        <v>37.164938625070562</v>
      </c>
      <c r="P64" s="28">
        <f t="shared" si="5"/>
        <v>9519594.25</v>
      </c>
      <c r="R64" s="24">
        <v>25</v>
      </c>
      <c r="S64" s="28">
        <f t="shared" si="9"/>
        <v>6643520.5</v>
      </c>
    </row>
    <row r="65" spans="1:19" x14ac:dyDescent="0.35">
      <c r="A65" s="13" t="s">
        <v>86</v>
      </c>
      <c r="B65" s="14">
        <f t="shared" si="0"/>
        <v>100262080</v>
      </c>
      <c r="C65" s="25">
        <f t="shared" si="1"/>
        <v>79.751432049797017</v>
      </c>
      <c r="D65" s="14">
        <f>'REPORT_CN+CH+MX+EU'!C68</f>
        <v>25456139</v>
      </c>
      <c r="E65" s="25">
        <f t="shared" si="2"/>
        <v>20.248567950202986</v>
      </c>
      <c r="F65" s="14">
        <f>'REPORT_CN+CH+MX+EU'!B68</f>
        <v>125718219</v>
      </c>
      <c r="G65" s="14">
        <f>'REPORT_CN+CH+MX+EU'!D68</f>
        <v>1985396</v>
      </c>
      <c r="H65" s="14">
        <f>'REPORT_by rate (USMCA)'!E72</f>
        <v>87926932</v>
      </c>
      <c r="I65" s="24">
        <f t="shared" si="3"/>
        <v>7.7992817371086796</v>
      </c>
      <c r="J65" s="26">
        <f t="shared" si="4"/>
        <v>1.5792428621662227</v>
      </c>
      <c r="L65" s="24">
        <f t="shared" si="6"/>
        <v>26.579242862166222</v>
      </c>
      <c r="M65" s="28">
        <f t="shared" si="7"/>
        <v>33414950.749999996</v>
      </c>
      <c r="O65" s="24">
        <f t="shared" si="8"/>
        <v>32.799281737108679</v>
      </c>
      <c r="P65" s="28">
        <f t="shared" si="5"/>
        <v>8349430.7499999991</v>
      </c>
      <c r="R65" s="24">
        <v>25</v>
      </c>
      <c r="S65" s="28">
        <f t="shared" si="9"/>
        <v>9447821.75</v>
      </c>
    </row>
    <row r="66" spans="1:19" x14ac:dyDescent="0.35">
      <c r="A66" s="13" t="s">
        <v>87</v>
      </c>
      <c r="B66" s="14">
        <f t="shared" si="0"/>
        <v>54311765</v>
      </c>
      <c r="C66" s="25">
        <f t="shared" si="1"/>
        <v>95.924674360796558</v>
      </c>
      <c r="D66" s="14">
        <f>'REPORT_CN+CH+MX+EU'!C69</f>
        <v>2307416</v>
      </c>
      <c r="E66" s="25">
        <f t="shared" si="2"/>
        <v>4.0753256392034354</v>
      </c>
      <c r="F66" s="14">
        <f>'REPORT_CN+CH+MX+EU'!B69</f>
        <v>56619181</v>
      </c>
      <c r="G66" s="14">
        <f>'REPORT_CN+CH+MX+EU'!D69</f>
        <v>344553</v>
      </c>
      <c r="H66" s="14">
        <f>'REPORT_by rate (USMCA)'!E73</f>
        <v>46709707</v>
      </c>
      <c r="I66" s="24">
        <f t="shared" si="3"/>
        <v>14.932417908170871</v>
      </c>
      <c r="J66" s="26">
        <f t="shared" si="4"/>
        <v>0.60854465556469284</v>
      </c>
      <c r="L66" s="24">
        <f t="shared" si="6"/>
        <v>25.608544655564693</v>
      </c>
      <c r="M66" s="28">
        <f t="shared" si="7"/>
        <v>14499348.249999998</v>
      </c>
      <c r="O66" s="24">
        <f t="shared" si="8"/>
        <v>39.932417908170869</v>
      </c>
      <c r="P66" s="28">
        <f t="shared" si="5"/>
        <v>921407</v>
      </c>
      <c r="R66" s="24">
        <v>25</v>
      </c>
      <c r="S66" s="28">
        <f t="shared" si="9"/>
        <v>2477368.5</v>
      </c>
    </row>
    <row r="67" spans="1:19" x14ac:dyDescent="0.35">
      <c r="A67" s="13" t="s">
        <v>88</v>
      </c>
      <c r="B67" s="14">
        <f t="shared" ref="B67:B100" si="10">F67-D67</f>
        <v>25100586</v>
      </c>
      <c r="C67" s="25">
        <f t="shared" ref="C67:C100" si="11">100*B67/F67</f>
        <v>96.183139765132381</v>
      </c>
      <c r="D67" s="14">
        <f>'REPORT_CN+CH+MX+EU'!C70</f>
        <v>996073</v>
      </c>
      <c r="E67" s="25">
        <f t="shared" ref="E67:E100" si="12">100*D67/F67</f>
        <v>3.8168602348676126</v>
      </c>
      <c r="F67" s="14">
        <f>'REPORT_CN+CH+MX+EU'!B70</f>
        <v>26096659</v>
      </c>
      <c r="G67" s="14">
        <f>'REPORT_CN+CH+MX+EU'!D70</f>
        <v>73637</v>
      </c>
      <c r="H67" s="14">
        <f>'REPORT_by rate (USMCA)'!E74</f>
        <v>11289519</v>
      </c>
      <c r="I67" s="24">
        <f t="shared" ref="I67:I100" si="13">100*G67/D67</f>
        <v>7.3927312556409017</v>
      </c>
      <c r="J67" s="26">
        <f t="shared" ref="J67:J100" si="14">100*G67/F67</f>
        <v>0.28217021956718674</v>
      </c>
      <c r="L67" s="24">
        <f t="shared" si="6"/>
        <v>25.282170219567188</v>
      </c>
      <c r="M67" s="28">
        <f t="shared" si="7"/>
        <v>6597801.7500000009</v>
      </c>
      <c r="O67" s="24">
        <f t="shared" si="8"/>
        <v>32.392731255640903</v>
      </c>
      <c r="P67" s="28">
        <f t="shared" ref="P67:P100" si="15">D67*O67%</f>
        <v>322655.25000000006</v>
      </c>
      <c r="R67" s="24">
        <v>25</v>
      </c>
      <c r="S67" s="28">
        <f t="shared" si="9"/>
        <v>3701785</v>
      </c>
    </row>
    <row r="68" spans="1:19" x14ac:dyDescent="0.35">
      <c r="A68" s="13" t="s">
        <v>89</v>
      </c>
      <c r="B68" s="14">
        <f t="shared" si="10"/>
        <v>2758054</v>
      </c>
      <c r="C68" s="25">
        <f t="shared" si="11"/>
        <v>97.30359998631144</v>
      </c>
      <c r="D68" s="14">
        <f>'REPORT_CN+CH+MX+EU'!C71</f>
        <v>76429</v>
      </c>
      <c r="E68" s="25">
        <f t="shared" si="12"/>
        <v>2.6964000136885633</v>
      </c>
      <c r="F68" s="14">
        <f>'REPORT_CN+CH+MX+EU'!B71</f>
        <v>2834483</v>
      </c>
      <c r="G68" s="14">
        <f>'REPORT_CN+CH+MX+EU'!D71</f>
        <v>4475</v>
      </c>
      <c r="H68" s="14">
        <f>'REPORT_by rate (USMCA)'!E75</f>
        <v>2732095</v>
      </c>
      <c r="I68" s="24">
        <f t="shared" si="13"/>
        <v>5.8551073545381991</v>
      </c>
      <c r="J68" s="26">
        <f t="shared" si="14"/>
        <v>0.15787711550924807</v>
      </c>
      <c r="L68" s="24">
        <f t="shared" ref="L68:L103" si="16">J68+25</f>
        <v>25.157877115509248</v>
      </c>
      <c r="M68" s="28">
        <f t="shared" ref="M68:M100" si="17">L68%*F68</f>
        <v>713095.75</v>
      </c>
      <c r="O68" s="24">
        <f t="shared" ref="O68:O100" si="18">IFERROR(I68+25,0)</f>
        <v>30.855107354538198</v>
      </c>
      <c r="P68" s="28">
        <f t="shared" si="15"/>
        <v>23582.25</v>
      </c>
      <c r="R68" s="24">
        <v>25</v>
      </c>
      <c r="S68" s="28">
        <f t="shared" ref="S68:S100" si="19">R68%*(F68-H68)</f>
        <v>25597</v>
      </c>
    </row>
    <row r="69" spans="1:19" x14ac:dyDescent="0.35">
      <c r="A69" s="13" t="s">
        <v>90</v>
      </c>
      <c r="B69" s="14">
        <f t="shared" si="10"/>
        <v>5232886</v>
      </c>
      <c r="C69" s="25">
        <f t="shared" si="11"/>
        <v>98.611903109857153</v>
      </c>
      <c r="D69" s="14">
        <f>'REPORT_CN+CH+MX+EU'!C72</f>
        <v>73660</v>
      </c>
      <c r="E69" s="25">
        <f t="shared" si="12"/>
        <v>1.3880968901428536</v>
      </c>
      <c r="F69" s="14">
        <f>'REPORT_CN+CH+MX+EU'!B72</f>
        <v>5306546</v>
      </c>
      <c r="G69" s="14">
        <f>'REPORT_CN+CH+MX+EU'!D72</f>
        <v>5339</v>
      </c>
      <c r="H69" s="14">
        <f>'REPORT_by rate (USMCA)'!E76</f>
        <v>198245</v>
      </c>
      <c r="I69" s="24">
        <f t="shared" si="13"/>
        <v>7.2481672549551996</v>
      </c>
      <c r="J69" s="26">
        <f t="shared" si="14"/>
        <v>0.10061158425838578</v>
      </c>
      <c r="L69" s="24">
        <f t="shared" si="16"/>
        <v>25.100611584258385</v>
      </c>
      <c r="M69" s="28">
        <f t="shared" si="17"/>
        <v>1331975.5</v>
      </c>
      <c r="O69" s="24">
        <f t="shared" si="18"/>
        <v>32.248167254955199</v>
      </c>
      <c r="P69" s="28">
        <f t="shared" si="15"/>
        <v>23754</v>
      </c>
      <c r="R69" s="24">
        <v>25</v>
      </c>
      <c r="S69" s="28">
        <f t="shared" si="19"/>
        <v>1277075.25</v>
      </c>
    </row>
    <row r="70" spans="1:19" x14ac:dyDescent="0.35">
      <c r="A70" s="13" t="s">
        <v>91</v>
      </c>
      <c r="B70" s="14">
        <f t="shared" si="10"/>
        <v>1209997333</v>
      </c>
      <c r="C70" s="25">
        <f t="shared" si="11"/>
        <v>99.470529208230104</v>
      </c>
      <c r="D70" s="14">
        <f>'REPORT_CN+CH+MX+EU'!C73</f>
        <v>6440684</v>
      </c>
      <c r="E70" s="25">
        <f t="shared" si="12"/>
        <v>0.52947079176990242</v>
      </c>
      <c r="F70" s="14">
        <f>'REPORT_CN+CH+MX+EU'!B73</f>
        <v>1216438017</v>
      </c>
      <c r="G70" s="14">
        <f>'REPORT_CN+CH+MX+EU'!D73</f>
        <v>230586</v>
      </c>
      <c r="H70" s="14">
        <f>'REPORT_by rate (USMCA)'!E77</f>
        <v>586081749</v>
      </c>
      <c r="I70" s="24">
        <f t="shared" si="13"/>
        <v>3.5801476985984717</v>
      </c>
      <c r="J70" s="26">
        <f t="shared" si="14"/>
        <v>1.8955836366301267E-2</v>
      </c>
      <c r="L70" s="24">
        <f t="shared" si="16"/>
        <v>25.018955836366302</v>
      </c>
      <c r="M70" s="28">
        <f t="shared" si="17"/>
        <v>304340090.25</v>
      </c>
      <c r="O70" s="24">
        <f t="shared" si="18"/>
        <v>28.580147698598473</v>
      </c>
      <c r="P70" s="28">
        <f t="shared" si="15"/>
        <v>1840757.0000000002</v>
      </c>
      <c r="R70" s="24">
        <v>25</v>
      </c>
      <c r="S70" s="28">
        <f t="shared" si="19"/>
        <v>157589067</v>
      </c>
    </row>
    <row r="71" spans="1:19" x14ac:dyDescent="0.35">
      <c r="A71" s="13" t="s">
        <v>92</v>
      </c>
      <c r="B71" s="14">
        <f t="shared" si="10"/>
        <v>38916946</v>
      </c>
      <c r="C71" s="25">
        <f t="shared" si="11"/>
        <v>96.591266947984749</v>
      </c>
      <c r="D71" s="14">
        <f>'REPORT_CN+CH+MX+EU'!C74</f>
        <v>1373390</v>
      </c>
      <c r="E71" s="25">
        <f t="shared" si="12"/>
        <v>3.4087330520152523</v>
      </c>
      <c r="F71" s="14">
        <f>'REPORT_CN+CH+MX+EU'!B74</f>
        <v>40290336</v>
      </c>
      <c r="G71" s="14">
        <f>'REPORT_CN+CH+MX+EU'!D74</f>
        <v>93129</v>
      </c>
      <c r="H71" s="14">
        <f>'REPORT_by rate (USMCA)'!E78</f>
        <v>5863557</v>
      </c>
      <c r="I71" s="24">
        <f t="shared" si="13"/>
        <v>6.7809580672642147</v>
      </c>
      <c r="J71" s="26">
        <f t="shared" si="14"/>
        <v>0.23114475888212996</v>
      </c>
      <c r="L71" s="24">
        <f t="shared" si="16"/>
        <v>25.231144758882131</v>
      </c>
      <c r="M71" s="28">
        <f t="shared" si="17"/>
        <v>10165713</v>
      </c>
      <c r="O71" s="24">
        <f t="shared" si="18"/>
        <v>31.780958067264216</v>
      </c>
      <c r="P71" s="28">
        <f t="shared" si="15"/>
        <v>436476.5</v>
      </c>
      <c r="R71" s="24">
        <v>25</v>
      </c>
      <c r="S71" s="28">
        <f t="shared" si="19"/>
        <v>8606694.75</v>
      </c>
    </row>
    <row r="72" spans="1:19" x14ac:dyDescent="0.35">
      <c r="A72" s="13" t="s">
        <v>93</v>
      </c>
      <c r="B72" s="14">
        <f t="shared" si="10"/>
        <v>560656534</v>
      </c>
      <c r="C72" s="25">
        <f t="shared" si="11"/>
        <v>96.554820690246757</v>
      </c>
      <c r="D72" s="14">
        <f>'REPORT_CN+CH+MX+EU'!C75</f>
        <v>20004825</v>
      </c>
      <c r="E72" s="25">
        <f t="shared" si="12"/>
        <v>3.445179309753243</v>
      </c>
      <c r="F72" s="14">
        <f>'REPORT_CN+CH+MX+EU'!B75</f>
        <v>580661359</v>
      </c>
      <c r="G72" s="14">
        <f>'REPORT_CN+CH+MX+EU'!D75</f>
        <v>925397</v>
      </c>
      <c r="H72" s="14">
        <f>'REPORT_by rate (USMCA)'!E79</f>
        <v>454287932</v>
      </c>
      <c r="I72" s="24">
        <f t="shared" si="13"/>
        <v>4.625869009101554</v>
      </c>
      <c r="J72" s="26">
        <f t="shared" si="14"/>
        <v>0.15936948199785411</v>
      </c>
      <c r="L72" s="24">
        <f t="shared" si="16"/>
        <v>25.159369481997853</v>
      </c>
      <c r="M72" s="28">
        <f t="shared" si="17"/>
        <v>146090736.74999997</v>
      </c>
      <c r="O72" s="24">
        <f t="shared" si="18"/>
        <v>29.625869009101553</v>
      </c>
      <c r="P72" s="28">
        <f t="shared" si="15"/>
        <v>5926603.25</v>
      </c>
      <c r="R72" s="24">
        <v>25</v>
      </c>
      <c r="S72" s="28">
        <f t="shared" si="19"/>
        <v>31593356.75</v>
      </c>
    </row>
    <row r="73" spans="1:19" x14ac:dyDescent="0.35">
      <c r="A73" s="13" t="s">
        <v>94</v>
      </c>
      <c r="B73" s="14">
        <f t="shared" si="10"/>
        <v>10024142654</v>
      </c>
      <c r="C73" s="25">
        <f t="shared" si="11"/>
        <v>99.591754024040867</v>
      </c>
      <c r="D73" s="14">
        <f>'REPORT_CN+CH+MX+EU'!C76</f>
        <v>41090911</v>
      </c>
      <c r="E73" s="25">
        <f t="shared" si="12"/>
        <v>0.4082459759591282</v>
      </c>
      <c r="F73" s="14">
        <f>'REPORT_CN+CH+MX+EU'!B76</f>
        <v>10065233565</v>
      </c>
      <c r="G73" s="14">
        <f>'REPORT_CN+CH+MX+EU'!D76</f>
        <v>2023744</v>
      </c>
      <c r="H73" s="14">
        <f>'REPORT_by rate (USMCA)'!E80</f>
        <v>331399623</v>
      </c>
      <c r="I73" s="24">
        <f t="shared" si="13"/>
        <v>4.9250404791463493</v>
      </c>
      <c r="J73" s="26">
        <f t="shared" si="14"/>
        <v>2.0106279570473135E-2</v>
      </c>
      <c r="L73" s="24">
        <f t="shared" si="16"/>
        <v>25.020106279570474</v>
      </c>
      <c r="M73" s="28">
        <f t="shared" si="17"/>
        <v>2518332135.25</v>
      </c>
      <c r="O73" s="24">
        <f t="shared" si="18"/>
        <v>29.92504047914635</v>
      </c>
      <c r="P73" s="28">
        <f t="shared" si="15"/>
        <v>12296471.75</v>
      </c>
      <c r="R73" s="24">
        <v>25</v>
      </c>
      <c r="S73" s="28">
        <f t="shared" si="19"/>
        <v>2433458485.5</v>
      </c>
    </row>
    <row r="74" spans="1:19" x14ac:dyDescent="0.35">
      <c r="A74" s="13" t="s">
        <v>95</v>
      </c>
      <c r="B74" s="14">
        <f t="shared" si="10"/>
        <v>7593783997</v>
      </c>
      <c r="C74" s="25">
        <f t="shared" si="11"/>
        <v>99.9909969859049</v>
      </c>
      <c r="D74" s="14">
        <f>'REPORT_CN+CH+MX+EU'!C77</f>
        <v>683731</v>
      </c>
      <c r="E74" s="25">
        <f t="shared" si="12"/>
        <v>9.0030140951044679E-3</v>
      </c>
      <c r="F74" s="14">
        <f>'REPORT_CN+CH+MX+EU'!B77</f>
        <v>7594467728</v>
      </c>
      <c r="G74" s="14">
        <f>'REPORT_CN+CH+MX+EU'!D77</f>
        <v>11408</v>
      </c>
      <c r="H74" s="14">
        <f>'REPORT_by rate (USMCA)'!E81</f>
        <v>200675993</v>
      </c>
      <c r="I74" s="24">
        <f t="shared" si="13"/>
        <v>1.6684924334277662</v>
      </c>
      <c r="J74" s="26">
        <f t="shared" si="14"/>
        <v>1.502146089572533E-4</v>
      </c>
      <c r="L74" s="24">
        <f t="shared" si="16"/>
        <v>25.000150214608958</v>
      </c>
      <c r="M74" s="28">
        <f t="shared" si="17"/>
        <v>1898628340</v>
      </c>
      <c r="O74" s="24">
        <f t="shared" si="18"/>
        <v>26.668492433427765</v>
      </c>
      <c r="P74" s="28">
        <f t="shared" si="15"/>
        <v>182340.75</v>
      </c>
      <c r="R74" s="24">
        <v>25</v>
      </c>
      <c r="S74" s="28">
        <f t="shared" si="19"/>
        <v>1848447933.75</v>
      </c>
    </row>
    <row r="75" spans="1:19" x14ac:dyDescent="0.35">
      <c r="A75" s="13" t="s">
        <v>96</v>
      </c>
      <c r="B75" s="14">
        <f t="shared" si="10"/>
        <v>5239038570</v>
      </c>
      <c r="C75" s="25">
        <f t="shared" si="11"/>
        <v>97.214797120740016</v>
      </c>
      <c r="D75" s="14">
        <f>'REPORT_CN+CH+MX+EU'!C78</f>
        <v>150098398</v>
      </c>
      <c r="E75" s="25">
        <f t="shared" si="12"/>
        <v>2.7852028792599803</v>
      </c>
      <c r="F75" s="14">
        <f>'REPORT_CN+CH+MX+EU'!B78</f>
        <v>5389136968</v>
      </c>
      <c r="G75" s="14">
        <f>'REPORT_CN+CH+MX+EU'!D78</f>
        <v>5258771</v>
      </c>
      <c r="H75" s="14">
        <f>'REPORT_by rate (USMCA)'!E82</f>
        <v>1325322592</v>
      </c>
      <c r="I75" s="24">
        <f t="shared" si="13"/>
        <v>3.5035490518692942</v>
      </c>
      <c r="J75" s="26">
        <f t="shared" si="14"/>
        <v>9.7580949068949333E-2</v>
      </c>
      <c r="L75" s="24">
        <f t="shared" si="16"/>
        <v>25.097580949068949</v>
      </c>
      <c r="M75" s="28">
        <f t="shared" si="17"/>
        <v>1352543013</v>
      </c>
      <c r="O75" s="24">
        <f t="shared" si="18"/>
        <v>28.503549051869292</v>
      </c>
      <c r="P75" s="28">
        <f t="shared" si="15"/>
        <v>42783370.5</v>
      </c>
      <c r="R75" s="24">
        <v>25</v>
      </c>
      <c r="S75" s="28">
        <f t="shared" si="19"/>
        <v>1015953594</v>
      </c>
    </row>
    <row r="76" spans="1:19" x14ac:dyDescent="0.35">
      <c r="A76" s="13" t="s">
        <v>97</v>
      </c>
      <c r="B76" s="14">
        <f t="shared" si="10"/>
        <v>3964022370</v>
      </c>
      <c r="C76" s="25">
        <f t="shared" si="11"/>
        <v>99.257498755294449</v>
      </c>
      <c r="D76" s="14">
        <f>'REPORT_CN+CH+MX+EU'!C79</f>
        <v>29653090</v>
      </c>
      <c r="E76" s="25">
        <f t="shared" si="12"/>
        <v>0.74250124470554746</v>
      </c>
      <c r="F76" s="14">
        <f>'REPORT_CN+CH+MX+EU'!B79</f>
        <v>3993675460</v>
      </c>
      <c r="G76" s="14">
        <f>'REPORT_CN+CH+MX+EU'!D79</f>
        <v>762517</v>
      </c>
      <c r="H76" s="14">
        <f>'REPORT_by rate (USMCA)'!E83</f>
        <v>3560973850</v>
      </c>
      <c r="I76" s="24">
        <f t="shared" si="13"/>
        <v>2.5714588260447733</v>
      </c>
      <c r="J76" s="26">
        <f t="shared" si="14"/>
        <v>1.9093113790473099E-2</v>
      </c>
      <c r="L76" s="24">
        <f t="shared" si="16"/>
        <v>25.019093113790472</v>
      </c>
      <c r="M76" s="28">
        <f t="shared" si="17"/>
        <v>999181381.99999988</v>
      </c>
      <c r="O76" s="24">
        <f t="shared" si="18"/>
        <v>27.571458826044772</v>
      </c>
      <c r="P76" s="28">
        <f t="shared" si="15"/>
        <v>8175789.4999999991</v>
      </c>
      <c r="R76" s="24">
        <v>25</v>
      </c>
      <c r="S76" s="28">
        <f t="shared" si="19"/>
        <v>108175402.5</v>
      </c>
    </row>
    <row r="77" spans="1:19" x14ac:dyDescent="0.35">
      <c r="A77" s="13" t="s">
        <v>98</v>
      </c>
      <c r="B77" s="14">
        <f t="shared" si="10"/>
        <v>982513965</v>
      </c>
      <c r="C77" s="25">
        <f t="shared" si="11"/>
        <v>97.063974846623125</v>
      </c>
      <c r="D77" s="14">
        <f>'REPORT_CN+CH+MX+EU'!C80</f>
        <v>29719427</v>
      </c>
      <c r="E77" s="25">
        <f t="shared" si="12"/>
        <v>2.9360251533768804</v>
      </c>
      <c r="F77" s="14">
        <f>'REPORT_CN+CH+MX+EU'!B80</f>
        <v>1012233392</v>
      </c>
      <c r="G77" s="14">
        <f>'REPORT_CN+CH+MX+EU'!D80</f>
        <v>882114</v>
      </c>
      <c r="H77" s="14">
        <f>'REPORT_by rate (USMCA)'!E84</f>
        <v>63668240</v>
      </c>
      <c r="I77" s="24">
        <f t="shared" si="13"/>
        <v>2.9681393251626287</v>
      </c>
      <c r="J77" s="26">
        <f t="shared" si="14"/>
        <v>8.714531717404557E-2</v>
      </c>
      <c r="L77" s="24">
        <f t="shared" si="16"/>
        <v>25.087145317174045</v>
      </c>
      <c r="M77" s="28">
        <f t="shared" si="17"/>
        <v>253940461.99999997</v>
      </c>
      <c r="O77" s="24">
        <f t="shared" si="18"/>
        <v>27.968139325162628</v>
      </c>
      <c r="P77" s="28">
        <f t="shared" si="15"/>
        <v>8311970.75</v>
      </c>
      <c r="R77" s="24">
        <v>25</v>
      </c>
      <c r="S77" s="28">
        <f t="shared" si="19"/>
        <v>237141288</v>
      </c>
    </row>
    <row r="78" spans="1:19" x14ac:dyDescent="0.35">
      <c r="A78" s="13" t="s">
        <v>99</v>
      </c>
      <c r="B78" s="14">
        <f t="shared" si="10"/>
        <v>11305885031</v>
      </c>
      <c r="C78" s="25">
        <f t="shared" si="11"/>
        <v>99.420414708631256</v>
      </c>
      <c r="D78" s="14">
        <f>'REPORT_CN+CH+MX+EU'!C81</f>
        <v>65909247</v>
      </c>
      <c r="E78" s="25">
        <f t="shared" si="12"/>
        <v>0.57958529136873993</v>
      </c>
      <c r="F78" s="14">
        <f>'REPORT_CN+CH+MX+EU'!B81</f>
        <v>11371794278</v>
      </c>
      <c r="G78" s="14">
        <f>'REPORT_CN+CH+MX+EU'!D81</f>
        <v>2555640</v>
      </c>
      <c r="H78" s="14">
        <f>'REPORT_by rate (USMCA)'!E85</f>
        <v>2756413431</v>
      </c>
      <c r="I78" s="24">
        <f t="shared" si="13"/>
        <v>3.8775135755988837</v>
      </c>
      <c r="J78" s="26">
        <f t="shared" si="14"/>
        <v>2.2473498354997238E-2</v>
      </c>
      <c r="L78" s="24">
        <f t="shared" si="16"/>
        <v>25.022473498354998</v>
      </c>
      <c r="M78" s="28">
        <f t="shared" si="17"/>
        <v>2845504209.5</v>
      </c>
      <c r="O78" s="24">
        <f t="shared" si="18"/>
        <v>28.877513575598883</v>
      </c>
      <c r="P78" s="28">
        <f t="shared" si="15"/>
        <v>19032951.75</v>
      </c>
      <c r="R78" s="24">
        <v>25</v>
      </c>
      <c r="S78" s="28">
        <f t="shared" si="19"/>
        <v>2153845211.75</v>
      </c>
    </row>
    <row r="79" spans="1:19" x14ac:dyDescent="0.35">
      <c r="A79" s="13" t="s">
        <v>100</v>
      </c>
      <c r="B79" s="14">
        <f t="shared" si="10"/>
        <v>353443233</v>
      </c>
      <c r="C79" s="25">
        <f t="shared" si="11"/>
        <v>99.838080689887931</v>
      </c>
      <c r="D79" s="14">
        <f>'REPORT_CN+CH+MX+EU'!C82</f>
        <v>573221</v>
      </c>
      <c r="E79" s="25">
        <f t="shared" si="12"/>
        <v>0.16191931011206614</v>
      </c>
      <c r="F79" s="14">
        <f>'REPORT_CN+CH+MX+EU'!B82</f>
        <v>354016454</v>
      </c>
      <c r="G79" s="14">
        <f>'REPORT_CN+CH+MX+EU'!D82</f>
        <v>5566</v>
      </c>
      <c r="H79" s="14">
        <f>'REPORT_by rate (USMCA)'!E86</f>
        <v>346858959</v>
      </c>
      <c r="I79" s="24">
        <f t="shared" si="13"/>
        <v>0.97100420256759612</v>
      </c>
      <c r="J79" s="26">
        <f t="shared" si="14"/>
        <v>1.5722433059566208E-3</v>
      </c>
      <c r="L79" s="24">
        <f t="shared" si="16"/>
        <v>25.001572243305958</v>
      </c>
      <c r="M79" s="28">
        <f t="shared" si="17"/>
        <v>88509679.5</v>
      </c>
      <c r="O79" s="24">
        <f t="shared" si="18"/>
        <v>25.971004202567595</v>
      </c>
      <c r="P79" s="28">
        <f t="shared" si="15"/>
        <v>148871.25</v>
      </c>
      <c r="R79" s="24">
        <v>25</v>
      </c>
      <c r="S79" s="28">
        <f t="shared" si="19"/>
        <v>1789373.75</v>
      </c>
    </row>
    <row r="80" spans="1:19" x14ac:dyDescent="0.35">
      <c r="A80" s="13" t="s">
        <v>101</v>
      </c>
      <c r="B80" s="14">
        <f t="shared" si="10"/>
        <v>1178278920</v>
      </c>
      <c r="C80" s="25">
        <f t="shared" si="11"/>
        <v>99.79389114152265</v>
      </c>
      <c r="D80" s="14">
        <f>'REPORT_CN+CH+MX+EU'!C83</f>
        <v>2433553</v>
      </c>
      <c r="E80" s="25">
        <f t="shared" si="12"/>
        <v>0.20610885847735091</v>
      </c>
      <c r="F80" s="14">
        <f>'REPORT_CN+CH+MX+EU'!B83</f>
        <v>1180712473</v>
      </c>
      <c r="G80" s="14">
        <f>'REPORT_CN+CH+MX+EU'!D83</f>
        <v>71802</v>
      </c>
      <c r="H80" s="14">
        <f>'REPORT_by rate (USMCA)'!E87</f>
        <v>1165035230</v>
      </c>
      <c r="I80" s="24">
        <f t="shared" si="13"/>
        <v>2.9505007698620083</v>
      </c>
      <c r="J80" s="26">
        <f t="shared" si="14"/>
        <v>6.0812434561280356E-3</v>
      </c>
      <c r="L80" s="24">
        <f t="shared" si="16"/>
        <v>25.006081243456126</v>
      </c>
      <c r="M80" s="28">
        <f t="shared" si="17"/>
        <v>295249920.24999994</v>
      </c>
      <c r="O80" s="24">
        <f t="shared" si="18"/>
        <v>27.950500769862007</v>
      </c>
      <c r="P80" s="28">
        <f t="shared" si="15"/>
        <v>680190.25</v>
      </c>
      <c r="R80" s="24">
        <v>25</v>
      </c>
      <c r="S80" s="28">
        <f t="shared" si="19"/>
        <v>3919310.75</v>
      </c>
    </row>
    <row r="81" spans="1:19" x14ac:dyDescent="0.35">
      <c r="A81" s="13" t="s">
        <v>102</v>
      </c>
      <c r="B81" s="14">
        <f t="shared" si="10"/>
        <v>20978737</v>
      </c>
      <c r="C81" s="25">
        <f t="shared" si="11"/>
        <v>99.766068249805684</v>
      </c>
      <c r="D81" s="14">
        <f>'REPORT_CN+CH+MX+EU'!C84</f>
        <v>49191</v>
      </c>
      <c r="E81" s="25">
        <f t="shared" si="12"/>
        <v>0.233931750194313</v>
      </c>
      <c r="F81" s="14">
        <f>'REPORT_CN+CH+MX+EU'!B84</f>
        <v>21027928</v>
      </c>
      <c r="G81" s="14">
        <f>'REPORT_CN+CH+MX+EU'!D84</f>
        <v>1392</v>
      </c>
      <c r="H81" s="14">
        <f>'REPORT_by rate (USMCA)'!E88</f>
        <v>9572118</v>
      </c>
      <c r="I81" s="24">
        <f t="shared" si="13"/>
        <v>2.8297859364517901</v>
      </c>
      <c r="J81" s="26">
        <f t="shared" si="14"/>
        <v>6.6197677678942026E-3</v>
      </c>
      <c r="L81" s="24">
        <f t="shared" si="16"/>
        <v>25.006619767767894</v>
      </c>
      <c r="M81" s="28">
        <f t="shared" si="17"/>
        <v>5258374</v>
      </c>
      <c r="O81" s="24">
        <f t="shared" si="18"/>
        <v>27.829785936451792</v>
      </c>
      <c r="P81" s="28">
        <f t="shared" si="15"/>
        <v>13689.75</v>
      </c>
      <c r="R81" s="24">
        <v>25</v>
      </c>
      <c r="S81" s="28">
        <f t="shared" si="19"/>
        <v>2863952.5</v>
      </c>
    </row>
    <row r="82" spans="1:19" x14ac:dyDescent="0.35">
      <c r="A82" s="13" t="s">
        <v>103</v>
      </c>
      <c r="B82" s="14">
        <f t="shared" si="10"/>
        <v>241990803</v>
      </c>
      <c r="C82" s="25">
        <f t="shared" si="11"/>
        <v>95.8287395665415</v>
      </c>
      <c r="D82" s="14">
        <f>'REPORT_CN+CH+MX+EU'!C85</f>
        <v>10533444</v>
      </c>
      <c r="E82" s="25">
        <f t="shared" si="12"/>
        <v>4.1712604334584951</v>
      </c>
      <c r="F82" s="14">
        <f>'REPORT_CN+CH+MX+EU'!B85</f>
        <v>252524247</v>
      </c>
      <c r="G82" s="14">
        <f>'REPORT_CN+CH+MX+EU'!D85</f>
        <v>870074</v>
      </c>
      <c r="H82" s="14">
        <f>'REPORT_by rate (USMCA)'!E89</f>
        <v>97370170</v>
      </c>
      <c r="I82" s="24">
        <f t="shared" si="13"/>
        <v>8.2601094191035713</v>
      </c>
      <c r="J82" s="26">
        <f t="shared" si="14"/>
        <v>0.34455067595944561</v>
      </c>
      <c r="L82" s="24">
        <f t="shared" si="16"/>
        <v>25.344550675959447</v>
      </c>
      <c r="M82" s="28">
        <f t="shared" si="17"/>
        <v>64001135.750000007</v>
      </c>
      <c r="O82" s="24">
        <f t="shared" si="18"/>
        <v>33.260109419103571</v>
      </c>
      <c r="P82" s="28">
        <f t="shared" si="15"/>
        <v>3503435</v>
      </c>
      <c r="R82" s="24">
        <v>25</v>
      </c>
      <c r="S82" s="28">
        <f t="shared" si="19"/>
        <v>38788519.25</v>
      </c>
    </row>
    <row r="83" spans="1:19" x14ac:dyDescent="0.35">
      <c r="A83" s="13" t="s">
        <v>104</v>
      </c>
      <c r="B83" s="14">
        <f t="shared" si="10"/>
        <v>358120368</v>
      </c>
      <c r="C83" s="25">
        <f t="shared" si="11"/>
        <v>89.880053019037305</v>
      </c>
      <c r="D83" s="14">
        <f>'REPORT_CN+CH+MX+EU'!C86</f>
        <v>40322174</v>
      </c>
      <c r="E83" s="25">
        <f t="shared" si="12"/>
        <v>10.119946980962691</v>
      </c>
      <c r="F83" s="14">
        <f>'REPORT_CN+CH+MX+EU'!B86</f>
        <v>398442542</v>
      </c>
      <c r="G83" s="14">
        <f>'REPORT_CN+CH+MX+EU'!D86</f>
        <v>1731390</v>
      </c>
      <c r="H83" s="14">
        <f>'REPORT_by rate (USMCA)'!E90</f>
        <v>285797770</v>
      </c>
      <c r="I83" s="24">
        <f t="shared" si="13"/>
        <v>4.2938905030269447</v>
      </c>
      <c r="J83" s="26">
        <f t="shared" si="14"/>
        <v>0.43453944232691899</v>
      </c>
      <c r="L83" s="24">
        <f t="shared" si="16"/>
        <v>25.434539442326919</v>
      </c>
      <c r="M83" s="28">
        <f t="shared" si="17"/>
        <v>101342025.5</v>
      </c>
      <c r="O83" s="24">
        <f t="shared" si="18"/>
        <v>29.293890503026944</v>
      </c>
      <c r="P83" s="28">
        <f t="shared" si="15"/>
        <v>11811933.499999998</v>
      </c>
      <c r="R83" s="24">
        <v>25</v>
      </c>
      <c r="S83" s="28">
        <f t="shared" si="19"/>
        <v>28161193</v>
      </c>
    </row>
    <row r="84" spans="1:19" x14ac:dyDescent="0.35">
      <c r="A84" s="13" t="s">
        <v>105</v>
      </c>
      <c r="B84" s="14">
        <f t="shared" si="10"/>
        <v>1339843255</v>
      </c>
      <c r="C84" s="25">
        <f t="shared" si="11"/>
        <v>86.840820017054384</v>
      </c>
      <c r="D84" s="14">
        <f>'REPORT_CN+CH+MX+EU'!C87</f>
        <v>203029388</v>
      </c>
      <c r="E84" s="25">
        <f t="shared" si="12"/>
        <v>13.159179982945618</v>
      </c>
      <c r="F84" s="14">
        <f>'REPORT_CN+CH+MX+EU'!B87</f>
        <v>1542872643</v>
      </c>
      <c r="G84" s="14">
        <f>'REPORT_CN+CH+MX+EU'!D87</f>
        <v>6076950</v>
      </c>
      <c r="H84" s="14">
        <f>'REPORT_by rate (USMCA)'!E91</f>
        <v>1219708779</v>
      </c>
      <c r="I84" s="24">
        <f t="shared" si="13"/>
        <v>2.9931381165370996</v>
      </c>
      <c r="J84" s="26">
        <f t="shared" si="14"/>
        <v>0.39387243189326548</v>
      </c>
      <c r="L84" s="24">
        <f t="shared" si="16"/>
        <v>25.393872431893264</v>
      </c>
      <c r="M84" s="28">
        <f t="shared" si="17"/>
        <v>391795110.75</v>
      </c>
      <c r="O84" s="24">
        <f t="shared" si="18"/>
        <v>27.9931381165371</v>
      </c>
      <c r="P84" s="28">
        <f t="shared" si="15"/>
        <v>56834296.999999993</v>
      </c>
      <c r="R84" s="24">
        <v>25</v>
      </c>
      <c r="S84" s="28">
        <f t="shared" si="19"/>
        <v>80790966</v>
      </c>
    </row>
    <row r="85" spans="1:19" x14ac:dyDescent="0.35">
      <c r="A85" s="13" t="s">
        <v>106</v>
      </c>
      <c r="B85" s="14">
        <f t="shared" si="10"/>
        <v>28321302688</v>
      </c>
      <c r="C85" s="25">
        <f t="shared" si="11"/>
        <v>94.058770920781839</v>
      </c>
      <c r="D85" s="14">
        <f>'REPORT_CN+CH+MX+EU'!C88</f>
        <v>1788917136</v>
      </c>
      <c r="E85" s="25">
        <f t="shared" si="12"/>
        <v>5.9412290792181635</v>
      </c>
      <c r="F85" s="14">
        <f>'REPORT_CN+CH+MX+EU'!B88</f>
        <v>30110219824</v>
      </c>
      <c r="G85" s="14">
        <f>'REPORT_CN+CH+MX+EU'!D88</f>
        <v>50479679</v>
      </c>
      <c r="H85" s="14">
        <f>'REPORT_by rate (USMCA)'!E92</f>
        <v>8643904811</v>
      </c>
      <c r="I85" s="24">
        <f t="shared" si="13"/>
        <v>2.8218008528260863</v>
      </c>
      <c r="J85" s="26">
        <f t="shared" si="14"/>
        <v>0.16764965282572958</v>
      </c>
      <c r="L85" s="24">
        <f t="shared" si="16"/>
        <v>25.16764965282573</v>
      </c>
      <c r="M85" s="28">
        <f t="shared" si="17"/>
        <v>7578034635</v>
      </c>
      <c r="O85" s="24">
        <f t="shared" si="18"/>
        <v>27.821800852826087</v>
      </c>
      <c r="P85" s="28">
        <f t="shared" si="15"/>
        <v>497708962.99999994</v>
      </c>
      <c r="R85" s="24">
        <v>25</v>
      </c>
      <c r="S85" s="28">
        <f t="shared" si="19"/>
        <v>5366578753.25</v>
      </c>
    </row>
    <row r="86" spans="1:19" x14ac:dyDescent="0.35">
      <c r="A86" s="13" t="s">
        <v>107</v>
      </c>
      <c r="B86" s="14">
        <f t="shared" si="10"/>
        <v>10051636865</v>
      </c>
      <c r="C86" s="25">
        <f t="shared" si="11"/>
        <v>90.136978553714243</v>
      </c>
      <c r="D86" s="14">
        <f>'REPORT_CN+CH+MX+EU'!C89</f>
        <v>1099876117</v>
      </c>
      <c r="E86" s="25">
        <f t="shared" si="12"/>
        <v>9.8630214462857531</v>
      </c>
      <c r="F86" s="14">
        <f>'REPORT_CN+CH+MX+EU'!B89</f>
        <v>11151512982</v>
      </c>
      <c r="G86" s="14">
        <f>'REPORT_CN+CH+MX+EU'!D89</f>
        <v>30694240</v>
      </c>
      <c r="H86" s="14">
        <f>'REPORT_by rate (USMCA)'!E93</f>
        <v>4913152931</v>
      </c>
      <c r="I86" s="24">
        <f t="shared" si="13"/>
        <v>2.7906997456878138</v>
      </c>
      <c r="J86" s="26">
        <f t="shared" si="14"/>
        <v>0.27524731441863104</v>
      </c>
      <c r="L86" s="24">
        <f t="shared" si="16"/>
        <v>25.275247314418632</v>
      </c>
      <c r="M86" s="28">
        <f t="shared" si="17"/>
        <v>2818572485.5</v>
      </c>
      <c r="O86" s="24">
        <f t="shared" si="18"/>
        <v>27.790699745687814</v>
      </c>
      <c r="P86" s="28">
        <f t="shared" si="15"/>
        <v>305663269.25</v>
      </c>
      <c r="R86" s="24">
        <v>25</v>
      </c>
      <c r="S86" s="28">
        <f t="shared" si="19"/>
        <v>1559590012.75</v>
      </c>
    </row>
    <row r="87" spans="1:19" x14ac:dyDescent="0.35">
      <c r="A87" s="13" t="s">
        <v>108</v>
      </c>
      <c r="B87" s="14">
        <f t="shared" si="10"/>
        <v>530014376</v>
      </c>
      <c r="C87" s="25">
        <f t="shared" si="11"/>
        <v>93.503670335860519</v>
      </c>
      <c r="D87" s="14">
        <f>'REPORT_CN+CH+MX+EU'!C90</f>
        <v>36823668</v>
      </c>
      <c r="E87" s="25">
        <f t="shared" si="12"/>
        <v>6.4963296641394805</v>
      </c>
      <c r="F87" s="14">
        <f>'REPORT_CN+CH+MX+EU'!B90</f>
        <v>566838044</v>
      </c>
      <c r="G87" s="14">
        <f>'REPORT_CN+CH+MX+EU'!D90</f>
        <v>1067062</v>
      </c>
      <c r="H87" s="14">
        <f>'REPORT_by rate (USMCA)'!E94</f>
        <v>384942498</v>
      </c>
      <c r="I87" s="24">
        <f t="shared" si="13"/>
        <v>2.8977612985213748</v>
      </c>
      <c r="J87" s="26">
        <f t="shared" si="14"/>
        <v>0.18824812683179748</v>
      </c>
      <c r="L87" s="24">
        <f t="shared" si="16"/>
        <v>25.188248126831798</v>
      </c>
      <c r="M87" s="28">
        <f t="shared" si="17"/>
        <v>142776573</v>
      </c>
      <c r="O87" s="24">
        <f t="shared" si="18"/>
        <v>27.897761298521374</v>
      </c>
      <c r="P87" s="28">
        <f t="shared" si="15"/>
        <v>10272979</v>
      </c>
      <c r="R87" s="24">
        <v>25</v>
      </c>
      <c r="S87" s="28">
        <f t="shared" si="19"/>
        <v>45473886.5</v>
      </c>
    </row>
    <row r="88" spans="1:19" x14ac:dyDescent="0.35">
      <c r="A88" s="13" t="s">
        <v>109</v>
      </c>
      <c r="B88" s="14">
        <f t="shared" si="10"/>
        <v>47382008597</v>
      </c>
      <c r="C88" s="25">
        <f t="shared" si="11"/>
        <v>93.951352875401099</v>
      </c>
      <c r="D88" s="14">
        <f>'REPORT_CN+CH+MX+EU'!C91</f>
        <v>3050483482</v>
      </c>
      <c r="E88" s="25">
        <f t="shared" si="12"/>
        <v>6.0486471245988973</v>
      </c>
      <c r="F88" s="14">
        <f>'REPORT_CN+CH+MX+EU'!B91</f>
        <v>50432492079</v>
      </c>
      <c r="G88" s="14">
        <f>'REPORT_CN+CH+MX+EU'!D91</f>
        <v>77148100</v>
      </c>
      <c r="H88" s="14">
        <f>'REPORT_by rate (USMCA)'!E95</f>
        <v>45100137429</v>
      </c>
      <c r="I88" s="24">
        <f t="shared" si="13"/>
        <v>2.5290450007426069</v>
      </c>
      <c r="J88" s="26">
        <f t="shared" si="14"/>
        <v>0.15297300771722985</v>
      </c>
      <c r="L88" s="24">
        <f t="shared" si="16"/>
        <v>25.152973007717229</v>
      </c>
      <c r="M88" s="28">
        <f t="shared" si="17"/>
        <v>12685271119.749998</v>
      </c>
      <c r="O88" s="24">
        <f t="shared" si="18"/>
        <v>27.529045000742606</v>
      </c>
      <c r="P88" s="28">
        <f t="shared" si="15"/>
        <v>839768970.5</v>
      </c>
      <c r="R88" s="24">
        <v>25</v>
      </c>
      <c r="S88" s="28">
        <f t="shared" si="19"/>
        <v>1333088662.5</v>
      </c>
    </row>
    <row r="89" spans="1:19" x14ac:dyDescent="0.35">
      <c r="A89" s="13" t="s">
        <v>110</v>
      </c>
      <c r="B89" s="14">
        <f t="shared" si="10"/>
        <v>9182052464</v>
      </c>
      <c r="C89" s="25">
        <f t="shared" si="11"/>
        <v>99.740758586394961</v>
      </c>
      <c r="D89" s="14">
        <f>'REPORT_CN+CH+MX+EU'!C92</f>
        <v>23865552</v>
      </c>
      <c r="E89" s="25">
        <f t="shared" si="12"/>
        <v>0.25924141360504593</v>
      </c>
      <c r="F89" s="14">
        <f>'REPORT_CN+CH+MX+EU'!B92</f>
        <v>9205918016</v>
      </c>
      <c r="G89" s="14">
        <f>'REPORT_CN+CH+MX+EU'!D92</f>
        <v>715689</v>
      </c>
      <c r="H89" s="14">
        <f>'REPORT_by rate (USMCA)'!E96</f>
        <v>9656335</v>
      </c>
      <c r="I89" s="24">
        <f t="shared" si="13"/>
        <v>2.9988369847887868</v>
      </c>
      <c r="J89" s="26">
        <f t="shared" si="14"/>
        <v>7.7742273910773874E-3</v>
      </c>
      <c r="L89" s="24">
        <f t="shared" si="16"/>
        <v>25.007774227391078</v>
      </c>
      <c r="M89" s="28">
        <f t="shared" si="17"/>
        <v>2302195193</v>
      </c>
      <c r="O89" s="24">
        <f t="shared" si="18"/>
        <v>27.998836984788788</v>
      </c>
      <c r="P89" s="28">
        <f t="shared" si="15"/>
        <v>6682077</v>
      </c>
      <c r="R89" s="24">
        <v>25</v>
      </c>
      <c r="S89" s="28">
        <f t="shared" si="19"/>
        <v>2299065420.25</v>
      </c>
    </row>
    <row r="90" spans="1:19" x14ac:dyDescent="0.35">
      <c r="A90" s="13" t="s">
        <v>111</v>
      </c>
      <c r="B90" s="14">
        <f t="shared" si="10"/>
        <v>160038951</v>
      </c>
      <c r="C90" s="25">
        <f t="shared" si="11"/>
        <v>84.219313708606578</v>
      </c>
      <c r="D90" s="14">
        <f>'REPORT_CN+CH+MX+EU'!C93</f>
        <v>29987474</v>
      </c>
      <c r="E90" s="25">
        <f t="shared" si="12"/>
        <v>15.780686291393421</v>
      </c>
      <c r="F90" s="14">
        <f>'REPORT_CN+CH+MX+EU'!B93</f>
        <v>190026425</v>
      </c>
      <c r="G90" s="14">
        <f>'REPORT_CN+CH+MX+EU'!D93</f>
        <v>379154</v>
      </c>
      <c r="H90" s="14">
        <f>'REPORT_by rate (USMCA)'!E97</f>
        <v>88328704</v>
      </c>
      <c r="I90" s="24">
        <f t="shared" si="13"/>
        <v>1.264374585201808</v>
      </c>
      <c r="J90" s="26">
        <f t="shared" si="14"/>
        <v>0.19952698683880413</v>
      </c>
      <c r="L90" s="24">
        <f t="shared" si="16"/>
        <v>25.199526986838805</v>
      </c>
      <c r="M90" s="28">
        <f t="shared" si="17"/>
        <v>47885760.25</v>
      </c>
      <c r="O90" s="24">
        <f t="shared" si="18"/>
        <v>26.264374585201807</v>
      </c>
      <c r="P90" s="28">
        <f t="shared" si="15"/>
        <v>7876022.4999999991</v>
      </c>
      <c r="R90" s="24">
        <v>25</v>
      </c>
      <c r="S90" s="28">
        <f t="shared" si="19"/>
        <v>25424430.25</v>
      </c>
    </row>
    <row r="91" spans="1:19" x14ac:dyDescent="0.35">
      <c r="A91" s="13" t="s">
        <v>112</v>
      </c>
      <c r="B91" s="14">
        <f t="shared" si="10"/>
        <v>4483063268</v>
      </c>
      <c r="C91" s="25">
        <f t="shared" si="11"/>
        <v>95.693350666377029</v>
      </c>
      <c r="D91" s="14">
        <f>'REPORT_CN+CH+MX+EU'!C94</f>
        <v>201758861</v>
      </c>
      <c r="E91" s="25">
        <f t="shared" si="12"/>
        <v>4.3066493336229712</v>
      </c>
      <c r="F91" s="14">
        <f>'REPORT_CN+CH+MX+EU'!B94</f>
        <v>4684822129</v>
      </c>
      <c r="G91" s="14">
        <f>'REPORT_CN+CH+MX+EU'!D94</f>
        <v>4651671</v>
      </c>
      <c r="H91" s="14">
        <f>'REPORT_by rate (USMCA)'!E98</f>
        <v>935987534</v>
      </c>
      <c r="I91" s="24">
        <f t="shared" si="13"/>
        <v>2.3055597047606251</v>
      </c>
      <c r="J91" s="26">
        <f t="shared" si="14"/>
        <v>9.9292371661353213E-2</v>
      </c>
      <c r="L91" s="24">
        <f t="shared" si="16"/>
        <v>25.099292371661353</v>
      </c>
      <c r="M91" s="28">
        <f t="shared" si="17"/>
        <v>1175857203.25</v>
      </c>
      <c r="O91" s="24">
        <f t="shared" si="18"/>
        <v>27.305559704760626</v>
      </c>
      <c r="P91" s="28">
        <f t="shared" si="15"/>
        <v>55091386.25</v>
      </c>
      <c r="R91" s="24">
        <v>25</v>
      </c>
      <c r="S91" s="28">
        <f t="shared" si="19"/>
        <v>937208648.75</v>
      </c>
    </row>
    <row r="92" spans="1:19" x14ac:dyDescent="0.35">
      <c r="A92" s="13" t="s">
        <v>113</v>
      </c>
      <c r="B92" s="14">
        <f t="shared" si="10"/>
        <v>8907784</v>
      </c>
      <c r="C92" s="25">
        <f t="shared" si="11"/>
        <v>52.552048467520208</v>
      </c>
      <c r="D92" s="14">
        <f>'REPORT_CN+CH+MX+EU'!C95</f>
        <v>8042619</v>
      </c>
      <c r="E92" s="25">
        <f t="shared" si="12"/>
        <v>47.447951532479792</v>
      </c>
      <c r="F92" s="14">
        <f>'REPORT_CN+CH+MX+EU'!B95</f>
        <v>16950403</v>
      </c>
      <c r="G92" s="14">
        <f>'REPORT_CN+CH+MX+EU'!D95</f>
        <v>309166</v>
      </c>
      <c r="H92" s="14">
        <f>'REPORT_by rate (USMCA)'!E99</f>
        <v>8903784</v>
      </c>
      <c r="I92" s="24">
        <f t="shared" si="13"/>
        <v>3.8440960587589688</v>
      </c>
      <c r="J92" s="26">
        <f t="shared" si="14"/>
        <v>1.8239448348219214</v>
      </c>
      <c r="L92" s="24">
        <f t="shared" si="16"/>
        <v>26.823944834821923</v>
      </c>
      <c r="M92" s="28">
        <f t="shared" si="17"/>
        <v>4546766.75</v>
      </c>
      <c r="O92" s="24">
        <f t="shared" si="18"/>
        <v>28.844096058758968</v>
      </c>
      <c r="P92" s="28">
        <f t="shared" si="15"/>
        <v>2319820.75</v>
      </c>
      <c r="R92" s="24">
        <v>25</v>
      </c>
      <c r="S92" s="28">
        <f t="shared" si="19"/>
        <v>2011654.75</v>
      </c>
    </row>
    <row r="93" spans="1:19" x14ac:dyDescent="0.35">
      <c r="A93" s="13" t="s">
        <v>114</v>
      </c>
      <c r="B93" s="14">
        <f t="shared" si="10"/>
        <v>42400520</v>
      </c>
      <c r="C93" s="25">
        <f t="shared" si="11"/>
        <v>91.306311561825694</v>
      </c>
      <c r="D93" s="14">
        <f>'REPORT_CN+CH+MX+EU'!C96</f>
        <v>4037146</v>
      </c>
      <c r="E93" s="25">
        <f t="shared" si="12"/>
        <v>8.6936884381743038</v>
      </c>
      <c r="F93" s="14">
        <f>'REPORT_CN+CH+MX+EU'!B96</f>
        <v>46437666</v>
      </c>
      <c r="G93" s="14">
        <f>'REPORT_CN+CH+MX+EU'!D96</f>
        <v>198105</v>
      </c>
      <c r="H93" s="14">
        <f>'REPORT_by rate (USMCA)'!E100</f>
        <v>21437975</v>
      </c>
      <c r="I93" s="24">
        <f t="shared" si="13"/>
        <v>4.9070556279114008</v>
      </c>
      <c r="J93" s="26">
        <f t="shared" si="14"/>
        <v>0.42660412777851497</v>
      </c>
      <c r="L93" s="24">
        <f t="shared" si="16"/>
        <v>25.426604127778514</v>
      </c>
      <c r="M93" s="28">
        <f t="shared" si="17"/>
        <v>11807521.499999998</v>
      </c>
      <c r="O93" s="24">
        <f t="shared" si="18"/>
        <v>29.907055627911401</v>
      </c>
      <c r="P93" s="28">
        <f t="shared" si="15"/>
        <v>1207391.5</v>
      </c>
      <c r="R93" s="24">
        <v>25</v>
      </c>
      <c r="S93" s="28">
        <f t="shared" si="19"/>
        <v>6249922.75</v>
      </c>
    </row>
    <row r="94" spans="1:19" x14ac:dyDescent="0.35">
      <c r="A94" s="13" t="s">
        <v>115</v>
      </c>
      <c r="B94" s="14">
        <f t="shared" si="10"/>
        <v>228185429</v>
      </c>
      <c r="C94" s="25">
        <f t="shared" si="11"/>
        <v>99.11182145302908</v>
      </c>
      <c r="D94" s="14">
        <f>'REPORT_CN+CH+MX+EU'!C97</f>
        <v>2044856</v>
      </c>
      <c r="E94" s="25">
        <f t="shared" si="12"/>
        <v>0.88817854697091658</v>
      </c>
      <c r="F94" s="14">
        <f>'REPORT_CN+CH+MX+EU'!B97</f>
        <v>230230285</v>
      </c>
      <c r="G94" s="14">
        <f>'REPORT_CN+CH+MX+EU'!D97</f>
        <v>74103</v>
      </c>
      <c r="H94" s="14">
        <f>'REPORT_by rate (USMCA)'!E101</f>
        <v>41698494</v>
      </c>
      <c r="I94" s="24">
        <f t="shared" si="13"/>
        <v>3.6238737593258401</v>
      </c>
      <c r="J94" s="26">
        <f t="shared" si="14"/>
        <v>3.2186469299640579E-2</v>
      </c>
      <c r="L94" s="24">
        <f t="shared" si="16"/>
        <v>25.032186469299642</v>
      </c>
      <c r="M94" s="28">
        <f t="shared" si="17"/>
        <v>57631674.250000007</v>
      </c>
      <c r="O94" s="24">
        <f t="shared" si="18"/>
        <v>28.623873759325839</v>
      </c>
      <c r="P94" s="28">
        <f t="shared" si="15"/>
        <v>585317</v>
      </c>
      <c r="R94" s="24">
        <v>25</v>
      </c>
      <c r="S94" s="28">
        <f t="shared" si="19"/>
        <v>47132947.75</v>
      </c>
    </row>
    <row r="95" spans="1:19" x14ac:dyDescent="0.35">
      <c r="A95" s="13" t="s">
        <v>116</v>
      </c>
      <c r="B95" s="14">
        <f t="shared" si="10"/>
        <v>5413763821</v>
      </c>
      <c r="C95" s="25">
        <f t="shared" si="11"/>
        <v>98.956511618330936</v>
      </c>
      <c r="D95" s="14">
        <f>'REPORT_CN+CH+MX+EU'!C98</f>
        <v>57087700</v>
      </c>
      <c r="E95" s="25">
        <f t="shared" si="12"/>
        <v>1.043488381669059</v>
      </c>
      <c r="F95" s="14">
        <f>'REPORT_CN+CH+MX+EU'!B98</f>
        <v>5470851521</v>
      </c>
      <c r="G95" s="14">
        <f>'REPORT_CN+CH+MX+EU'!D98</f>
        <v>2571404</v>
      </c>
      <c r="H95" s="14">
        <f>'REPORT_by rate (USMCA)'!E102</f>
        <v>1079738498</v>
      </c>
      <c r="I95" s="24">
        <f t="shared" si="13"/>
        <v>4.5043047801890772</v>
      </c>
      <c r="J95" s="26">
        <f t="shared" si="14"/>
        <v>4.7001897056237071E-2</v>
      </c>
      <c r="L95" s="24">
        <f t="shared" si="16"/>
        <v>25.047001897056237</v>
      </c>
      <c r="M95" s="28">
        <f t="shared" si="17"/>
        <v>1370284284.25</v>
      </c>
      <c r="O95" s="24">
        <f t="shared" si="18"/>
        <v>29.504304780189077</v>
      </c>
      <c r="P95" s="28">
        <f t="shared" si="15"/>
        <v>16843329</v>
      </c>
      <c r="R95" s="24">
        <v>25</v>
      </c>
      <c r="S95" s="28">
        <f t="shared" si="19"/>
        <v>1097778255.75</v>
      </c>
    </row>
    <row r="96" spans="1:19" x14ac:dyDescent="0.35">
      <c r="A96" s="13" t="s">
        <v>117</v>
      </c>
      <c r="B96" s="14">
        <f t="shared" si="10"/>
        <v>381898057</v>
      </c>
      <c r="C96" s="25">
        <f t="shared" si="11"/>
        <v>97.850733698475494</v>
      </c>
      <c r="D96" s="14">
        <f>'REPORT_CN+CH+MX+EU'!C99</f>
        <v>8388293</v>
      </c>
      <c r="E96" s="25">
        <f t="shared" si="12"/>
        <v>2.1492663015245088</v>
      </c>
      <c r="F96" s="14">
        <f>'REPORT_CN+CH+MX+EU'!B99</f>
        <v>390286350</v>
      </c>
      <c r="G96" s="14">
        <f>'REPORT_CN+CH+MX+EU'!D99</f>
        <v>358045</v>
      </c>
      <c r="H96" s="14">
        <f>'REPORT_by rate (USMCA)'!E103</f>
        <v>221171319</v>
      </c>
      <c r="I96" s="24">
        <f t="shared" si="13"/>
        <v>4.2683892896921938</v>
      </c>
      <c r="J96" s="26">
        <f t="shared" si="14"/>
        <v>9.1739052621235662E-2</v>
      </c>
      <c r="L96" s="24">
        <f t="shared" si="16"/>
        <v>25.091739052621236</v>
      </c>
      <c r="M96" s="28">
        <f t="shared" si="17"/>
        <v>97929632.5</v>
      </c>
      <c r="O96" s="24">
        <f t="shared" si="18"/>
        <v>29.268389289692195</v>
      </c>
      <c r="P96" s="28">
        <f t="shared" si="15"/>
        <v>2455118.25</v>
      </c>
      <c r="R96" s="24">
        <v>25</v>
      </c>
      <c r="S96" s="28">
        <f t="shared" si="19"/>
        <v>42278757.75</v>
      </c>
    </row>
    <row r="97" spans="1:19" x14ac:dyDescent="0.35">
      <c r="A97" s="13" t="s">
        <v>118</v>
      </c>
      <c r="B97" s="14">
        <f t="shared" si="10"/>
        <v>892076239</v>
      </c>
      <c r="C97" s="25">
        <f t="shared" si="11"/>
        <v>99.668264879416142</v>
      </c>
      <c r="D97" s="14">
        <f>'REPORT_CN+CH+MX+EU'!C100</f>
        <v>2969180</v>
      </c>
      <c r="E97" s="25">
        <f t="shared" si="12"/>
        <v>0.3317351205838639</v>
      </c>
      <c r="F97" s="14">
        <f>'REPORT_CN+CH+MX+EU'!B100</f>
        <v>895045419</v>
      </c>
      <c r="G97" s="14">
        <f>'REPORT_CN+CH+MX+EU'!D100</f>
        <v>137858</v>
      </c>
      <c r="H97" s="14">
        <f>'REPORT_by rate (USMCA)'!E104</f>
        <v>178625597</v>
      </c>
      <c r="I97" s="24">
        <f t="shared" si="13"/>
        <v>4.6429653978539527</v>
      </c>
      <c r="J97" s="26">
        <f t="shared" si="14"/>
        <v>1.5402346861237887E-2</v>
      </c>
      <c r="L97" s="24">
        <f t="shared" si="16"/>
        <v>25.015402346861237</v>
      </c>
      <c r="M97" s="28">
        <f t="shared" si="17"/>
        <v>223899212.75</v>
      </c>
      <c r="O97" s="24">
        <f t="shared" si="18"/>
        <v>29.642965397853953</v>
      </c>
      <c r="P97" s="28">
        <f t="shared" si="15"/>
        <v>880153</v>
      </c>
      <c r="R97" s="24">
        <v>25</v>
      </c>
      <c r="S97" s="28">
        <f t="shared" si="19"/>
        <v>179104955.5</v>
      </c>
    </row>
    <row r="98" spans="1:19" x14ac:dyDescent="0.35">
      <c r="A98" s="13" t="s">
        <v>119</v>
      </c>
      <c r="B98" s="14">
        <f t="shared" si="10"/>
        <v>124765385</v>
      </c>
      <c r="C98" s="25">
        <f t="shared" si="11"/>
        <v>100</v>
      </c>
      <c r="D98" s="14">
        <f>'REPORT_CN+CH+MX+EU'!C101</f>
        <v>0</v>
      </c>
      <c r="E98" s="25">
        <f t="shared" si="12"/>
        <v>0</v>
      </c>
      <c r="F98" s="14">
        <f>'REPORT_CN+CH+MX+EU'!B101</f>
        <v>124765385</v>
      </c>
      <c r="G98" s="14">
        <f>'REPORT_CN+CH+MX+EU'!D101</f>
        <v>0</v>
      </c>
      <c r="H98" s="14">
        <f>'REPORT_by rate (USMCA)'!E105</f>
        <v>0</v>
      </c>
      <c r="I98" s="24" t="e">
        <f t="shared" si="13"/>
        <v>#DIV/0!</v>
      </c>
      <c r="J98" s="26">
        <f t="shared" si="14"/>
        <v>0</v>
      </c>
      <c r="L98" s="24">
        <f t="shared" si="16"/>
        <v>25</v>
      </c>
      <c r="M98" s="28">
        <f t="shared" si="17"/>
        <v>31191346.25</v>
      </c>
      <c r="O98" s="24">
        <f t="shared" si="18"/>
        <v>0</v>
      </c>
      <c r="P98" s="28">
        <f t="shared" si="15"/>
        <v>0</v>
      </c>
      <c r="R98" s="24">
        <v>25</v>
      </c>
      <c r="S98" s="28">
        <f t="shared" si="19"/>
        <v>31191346.25</v>
      </c>
    </row>
    <row r="99" spans="1:19" x14ac:dyDescent="0.35">
      <c r="A99" s="13" t="s">
        <v>120</v>
      </c>
      <c r="B99" s="14">
        <f t="shared" si="10"/>
        <v>15445898594</v>
      </c>
      <c r="C99" s="25">
        <f t="shared" si="11"/>
        <v>94.107883114228827</v>
      </c>
      <c r="D99" s="14">
        <f>'REPORT_CN+CH+MX+EU'!C102</f>
        <v>967071375</v>
      </c>
      <c r="E99" s="25">
        <f t="shared" si="12"/>
        <v>5.892116885771169</v>
      </c>
      <c r="F99" s="14">
        <f>'REPORT_CN+CH+MX+EU'!B102</f>
        <v>16412969969</v>
      </c>
      <c r="G99" s="14">
        <f>'REPORT_CN+CH+MX+EU'!D102</f>
        <v>0</v>
      </c>
      <c r="H99" s="14">
        <f>'REPORT_by rate (USMCA)'!E106</f>
        <v>360770234</v>
      </c>
      <c r="I99" s="24">
        <f t="shared" si="13"/>
        <v>0</v>
      </c>
      <c r="J99" s="26">
        <f t="shared" si="14"/>
        <v>0</v>
      </c>
      <c r="L99" s="24">
        <f t="shared" si="16"/>
        <v>25</v>
      </c>
      <c r="M99" s="28">
        <f t="shared" si="17"/>
        <v>4103242492.25</v>
      </c>
      <c r="O99" s="24">
        <f t="shared" si="18"/>
        <v>25</v>
      </c>
      <c r="P99" s="28">
        <f t="shared" si="15"/>
        <v>241767843.75</v>
      </c>
      <c r="R99" s="24">
        <v>25</v>
      </c>
      <c r="S99" s="28">
        <f t="shared" si="19"/>
        <v>4013049933.75</v>
      </c>
    </row>
    <row r="100" spans="1:19" x14ac:dyDescent="0.35">
      <c r="A100" s="13" t="s">
        <v>121</v>
      </c>
      <c r="B100" s="14">
        <f t="shared" si="10"/>
        <v>0</v>
      </c>
      <c r="C100" s="25">
        <f t="shared" si="11"/>
        <v>0</v>
      </c>
      <c r="D100" s="14">
        <f>'REPORT_CN+CH+MX+EU'!C103</f>
        <v>2738100828</v>
      </c>
      <c r="E100" s="25">
        <f t="shared" si="12"/>
        <v>100</v>
      </c>
      <c r="F100" s="14">
        <f>'REPORT_CN+CH+MX+EU'!B103</f>
        <v>2738100828</v>
      </c>
      <c r="G100" s="14">
        <f>'REPORT_CN+CH+MX+EU'!D103</f>
        <v>0</v>
      </c>
      <c r="H100" s="14">
        <f>'REPORT_by rate (USMCA)'!E107</f>
        <v>0</v>
      </c>
      <c r="I100" s="24">
        <f t="shared" si="13"/>
        <v>0</v>
      </c>
      <c r="J100" s="26">
        <f t="shared" si="14"/>
        <v>0</v>
      </c>
      <c r="L100" s="24">
        <f t="shared" si="16"/>
        <v>25</v>
      </c>
      <c r="M100" s="28">
        <f t="shared" si="17"/>
        <v>684525207</v>
      </c>
      <c r="O100" s="24">
        <f t="shared" si="18"/>
        <v>25</v>
      </c>
      <c r="P100" s="28">
        <f t="shared" si="15"/>
        <v>684525207</v>
      </c>
      <c r="R100" s="24">
        <v>25</v>
      </c>
      <c r="S100" s="28">
        <f t="shared" si="19"/>
        <v>684525207</v>
      </c>
    </row>
    <row r="101" spans="1:19" x14ac:dyDescent="0.35">
      <c r="M101" s="28"/>
    </row>
    <row r="102" spans="1:19" x14ac:dyDescent="0.35">
      <c r="A102" s="13" t="s">
        <v>729</v>
      </c>
      <c r="B102" s="14">
        <f t="shared" ref="B102" si="20">F102-D102</f>
        <v>51236770012</v>
      </c>
      <c r="C102" s="25">
        <f t="shared" ref="C102:C104" si="21">100*B102/F102</f>
        <v>93.005767286906206</v>
      </c>
      <c r="D102" s="14">
        <f>REPORT_Auto!$F$8</f>
        <v>3853114741</v>
      </c>
      <c r="E102" s="25">
        <f t="shared" ref="E102:E104" si="22">100*D102/F102</f>
        <v>6.9942327130938011</v>
      </c>
      <c r="F102" s="14">
        <f>REPORT_Auto!$C$8</f>
        <v>55089884753</v>
      </c>
      <c r="G102" s="14">
        <f>REPORT_Auto!$I$8</f>
        <v>97729765</v>
      </c>
      <c r="H102" s="22"/>
      <c r="I102" s="24">
        <f t="shared" ref="I102:I104" si="23">100*G102/D102</f>
        <v>2.5363834603751294</v>
      </c>
      <c r="J102" s="26">
        <f t="shared" ref="J102:J104" si="24">100*G102/F102</f>
        <v>0.17740056171505783</v>
      </c>
      <c r="L102" s="24">
        <f>I102+25</f>
        <v>27.536383460375131</v>
      </c>
      <c r="M102" s="28">
        <f>L102%*D102</f>
        <v>1061008450.25</v>
      </c>
      <c r="O102" s="24"/>
    </row>
    <row r="103" spans="1:19" x14ac:dyDescent="0.35">
      <c r="A103" s="40" t="s">
        <v>730</v>
      </c>
      <c r="B103" s="34">
        <f>B102</f>
        <v>51236770012</v>
      </c>
      <c r="C103" s="25">
        <f t="shared" si="21"/>
        <v>93.005767286906206</v>
      </c>
      <c r="D103" s="34">
        <f>D102</f>
        <v>3853114741</v>
      </c>
      <c r="E103" s="25">
        <f t="shared" si="22"/>
        <v>6.9942327130938011</v>
      </c>
      <c r="F103" s="34">
        <f>F102</f>
        <v>55089884753</v>
      </c>
      <c r="G103" s="34">
        <f>G102</f>
        <v>97729765</v>
      </c>
      <c r="H103" s="22"/>
      <c r="I103" s="24">
        <f t="shared" ref="I103" si="25">100*G103/D103</f>
        <v>2.5363834603751294</v>
      </c>
      <c r="J103" s="26">
        <f t="shared" ref="J103" si="26">100*G103/F103</f>
        <v>0.17740056171505783</v>
      </c>
      <c r="L103" s="24">
        <f t="shared" si="16"/>
        <v>25.177400561715057</v>
      </c>
      <c r="M103" s="28">
        <f t="shared" ref="M103" si="27">L103%*F103</f>
        <v>13870200953.25</v>
      </c>
      <c r="O103" s="24"/>
    </row>
    <row r="104" spans="1:19" x14ac:dyDescent="0.35">
      <c r="A104" s="13" t="s">
        <v>368</v>
      </c>
      <c r="B104" s="14">
        <f>B2-B102</f>
        <v>268925351341</v>
      </c>
      <c r="C104" s="25">
        <f t="shared" si="21"/>
        <v>75.201611642536534</v>
      </c>
      <c r="D104" s="14">
        <f>D2-D102</f>
        <v>88680483783</v>
      </c>
      <c r="E104" s="25">
        <f t="shared" si="22"/>
        <v>24.798388357463462</v>
      </c>
      <c r="F104" s="14">
        <f>F2-F102</f>
        <v>357605835124</v>
      </c>
      <c r="G104" s="14">
        <f>G2-G102</f>
        <v>319691129</v>
      </c>
      <c r="H104" s="22"/>
      <c r="I104" s="24">
        <f t="shared" si="23"/>
        <v>0.36049772775516209</v>
      </c>
      <c r="J104" s="26">
        <f t="shared" si="24"/>
        <v>8.9397626548556444E-2</v>
      </c>
      <c r="L104" s="24">
        <f>100*M104/F2</f>
        <v>17.458645615618238</v>
      </c>
      <c r="M104" s="22">
        <f>M2-M103+M102</f>
        <v>72051083204.149994</v>
      </c>
    </row>
    <row r="107" spans="1:19" x14ac:dyDescent="0.35">
      <c r="A107" s="13" t="s">
        <v>729</v>
      </c>
      <c r="B107" s="14">
        <f t="shared" ref="B107" si="28">F107-D107</f>
        <v>51236770012</v>
      </c>
      <c r="C107" s="25">
        <f t="shared" ref="C107:C109" si="29">100*B107/F107</f>
        <v>93.005767286906206</v>
      </c>
      <c r="D107" s="14">
        <f>REPORT_Auto!$F$8</f>
        <v>3853114741</v>
      </c>
      <c r="E107" s="25">
        <f t="shared" ref="E107:E109" si="30">100*D107/F107</f>
        <v>6.9942327130938011</v>
      </c>
      <c r="F107" s="14">
        <f>REPORT_Auto!$C$8</f>
        <v>55089884753</v>
      </c>
      <c r="G107" s="14">
        <f>REPORT_Auto!$I$8</f>
        <v>97729765</v>
      </c>
      <c r="H107" s="22"/>
      <c r="I107" s="24">
        <f t="shared" ref="I107:I109" si="31">100*G107/D107</f>
        <v>2.5363834603751294</v>
      </c>
      <c r="J107" s="26">
        <f t="shared" ref="J107:J109" si="32">100*G107/F107</f>
        <v>0.17740056171505783</v>
      </c>
      <c r="L107" s="24">
        <f>I107+25</f>
        <v>27.536383460375131</v>
      </c>
      <c r="M107" s="28">
        <f>L107%*D107</f>
        <v>1061008450.25</v>
      </c>
    </row>
    <row r="108" spans="1:19" x14ac:dyDescent="0.35">
      <c r="A108" s="40" t="s">
        <v>730</v>
      </c>
      <c r="B108" s="34">
        <f>B107</f>
        <v>51236770012</v>
      </c>
      <c r="C108" s="25">
        <f t="shared" si="29"/>
        <v>93.005767286906206</v>
      </c>
      <c r="D108" s="34">
        <f>D107</f>
        <v>3853114741</v>
      </c>
      <c r="E108" s="25">
        <f t="shared" si="30"/>
        <v>6.9942327130938011</v>
      </c>
      <c r="F108" s="34">
        <f>F107</f>
        <v>55089884753</v>
      </c>
      <c r="G108" s="34">
        <f>G107</f>
        <v>97729765</v>
      </c>
      <c r="H108" s="22"/>
      <c r="I108" s="24">
        <f t="shared" si="31"/>
        <v>2.5363834603751294</v>
      </c>
      <c r="J108" s="26">
        <f t="shared" si="32"/>
        <v>0.17740056171505783</v>
      </c>
      <c r="L108" s="24">
        <f t="shared" ref="L108" si="33">J108+25</f>
        <v>25.177400561715057</v>
      </c>
      <c r="M108" s="28">
        <f t="shared" ref="M108" si="34">L108%*F108</f>
        <v>13870200953.25</v>
      </c>
    </row>
    <row r="109" spans="1:19" x14ac:dyDescent="0.35">
      <c r="A109" s="13" t="s">
        <v>368</v>
      </c>
      <c r="B109" s="14">
        <f>B7-B107</f>
        <v>-51068353398</v>
      </c>
      <c r="C109" s="25">
        <f t="shared" si="29"/>
        <v>92.988275662299827</v>
      </c>
      <c r="D109" s="14">
        <f>D7-D107</f>
        <v>-3850778110</v>
      </c>
      <c r="E109" s="25">
        <f t="shared" si="30"/>
        <v>7.0117243377001728</v>
      </c>
      <c r="F109" s="14">
        <f>F7-F107</f>
        <v>-54919131508</v>
      </c>
      <c r="G109" s="14">
        <f>G7-G107</f>
        <v>-97703760</v>
      </c>
      <c r="H109" s="22"/>
      <c r="I109" s="24">
        <f t="shared" si="31"/>
        <v>2.5372472058640638</v>
      </c>
      <c r="J109" s="26">
        <f t="shared" si="32"/>
        <v>0.17790477984118816</v>
      </c>
      <c r="L109" s="24">
        <f>100*M109/F7</f>
        <v>-7476.5654888432719</v>
      </c>
      <c r="M109" s="22">
        <f>M7-M108+M107</f>
        <v>-12766478186.75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17CA7-DD49-469E-BA85-9AF138586656}">
  <dimension ref="A1:S100"/>
  <sheetViews>
    <sheetView zoomScale="106" zoomScaleNormal="106" workbookViewId="0">
      <selection activeCell="I74" sqref="I74"/>
    </sheetView>
  </sheetViews>
  <sheetFormatPr baseColWidth="10" defaultRowHeight="14.5" x14ac:dyDescent="0.35"/>
  <cols>
    <col min="1" max="1" width="52.26953125" bestFit="1" customWidth="1"/>
    <col min="2" max="2" width="14.81640625" bestFit="1" customWidth="1"/>
    <col min="3" max="3" width="9.453125" bestFit="1" customWidth="1"/>
    <col min="4" max="4" width="23" bestFit="1" customWidth="1"/>
    <col min="5" max="5" width="12" bestFit="1" customWidth="1"/>
    <col min="6" max="6" width="15.1796875" bestFit="1" customWidth="1"/>
    <col min="7" max="7" width="15.54296875" bestFit="1" customWidth="1"/>
    <col min="8" max="8" width="26" bestFit="1" customWidth="1"/>
    <col min="9" max="9" width="12" bestFit="1" customWidth="1"/>
    <col min="11" max="11" width="12" bestFit="1" customWidth="1"/>
    <col min="12" max="12" width="12.453125" bestFit="1" customWidth="1"/>
    <col min="14" max="14" width="23" bestFit="1" customWidth="1"/>
    <col min="15" max="15" width="12" bestFit="1" customWidth="1"/>
    <col min="18" max="18" width="14.453125" bestFit="1" customWidth="1"/>
    <col min="19" max="19" width="12.81640625" bestFit="1" customWidth="1"/>
  </cols>
  <sheetData>
    <row r="1" spans="1:19" x14ac:dyDescent="0.35">
      <c r="B1" s="18" t="s">
        <v>1</v>
      </c>
      <c r="C1" s="19" t="s">
        <v>6</v>
      </c>
      <c r="D1" s="18" t="s">
        <v>128</v>
      </c>
      <c r="E1" s="18" t="s">
        <v>6</v>
      </c>
      <c r="F1" s="18" t="s">
        <v>126</v>
      </c>
      <c r="G1" s="18" t="s">
        <v>125</v>
      </c>
      <c r="H1" s="18" t="s">
        <v>7</v>
      </c>
      <c r="I1" s="18" t="s">
        <v>5</v>
      </c>
      <c r="K1" s="27" t="s">
        <v>131</v>
      </c>
      <c r="L1" s="27" t="s">
        <v>130</v>
      </c>
      <c r="N1" s="27" t="s">
        <v>132</v>
      </c>
      <c r="O1" s="27" t="s">
        <v>130</v>
      </c>
      <c r="R1" t="s">
        <v>137</v>
      </c>
      <c r="S1" t="s">
        <v>138</v>
      </c>
    </row>
    <row r="2" spans="1:19" x14ac:dyDescent="0.35">
      <c r="A2" s="13" t="s">
        <v>23</v>
      </c>
      <c r="B2" s="14">
        <f>F2-D2</f>
        <v>165029412274</v>
      </c>
      <c r="C2" s="25">
        <f>100*B2/F2</f>
        <v>37.596627177427798</v>
      </c>
      <c r="D2" s="14">
        <f>'REPORT_CN+CH+MX+EU'!F5</f>
        <v>273917973871</v>
      </c>
      <c r="E2" s="25">
        <f>100*D2/F2</f>
        <v>62.403372822572202</v>
      </c>
      <c r="F2" s="14">
        <f>'REPORT_CN+CH+MX+EU'!E5</f>
        <v>438947386145</v>
      </c>
      <c r="G2" s="14">
        <f>'REPORT_CN+CH+MX+EU'!G5</f>
        <v>46774492843</v>
      </c>
      <c r="H2" s="24">
        <f>100*G2/D2</f>
        <v>17.076094781946715</v>
      </c>
      <c r="I2" s="26">
        <f>100*G2/F2</f>
        <v>10.656059090314008</v>
      </c>
      <c r="K2" s="24">
        <f>100*L2/F2</f>
        <v>20.656059090314017</v>
      </c>
      <c r="L2">
        <f>SUM(L3:L100)</f>
        <v>90669231457.500046</v>
      </c>
      <c r="N2" s="24">
        <f>100*O2/F2</f>
        <v>30.656059090314017</v>
      </c>
      <c r="O2">
        <f>SUM(O3:O100)</f>
        <v>134563970072.00005</v>
      </c>
      <c r="R2" s="22">
        <f>L2-G2</f>
        <v>43894738614.500046</v>
      </c>
      <c r="S2">
        <f>O2-L2</f>
        <v>43894738614.5</v>
      </c>
    </row>
    <row r="3" spans="1:19" x14ac:dyDescent="0.35">
      <c r="A3" s="13" t="s">
        <v>24</v>
      </c>
      <c r="B3" s="14">
        <f t="shared" ref="B3:B66" si="0">F3-D3</f>
        <v>11812</v>
      </c>
      <c r="C3" s="25">
        <f t="shared" ref="C3:C66" si="1">100*B3/F3</f>
        <v>7.9136164315941157E-2</v>
      </c>
      <c r="D3" s="14">
        <f>'REPORT_CN+CH+MX+EU'!F6</f>
        <v>14914360</v>
      </c>
      <c r="E3" s="25">
        <f t="shared" ref="E3:E66" si="2">100*D3/F3</f>
        <v>99.920863835684059</v>
      </c>
      <c r="F3" s="14">
        <f>'REPORT_CN+CH+MX+EU'!E6</f>
        <v>14926172</v>
      </c>
      <c r="G3" s="14">
        <f>'REPORT_CN+CH+MX+EU'!G6</f>
        <v>1103627</v>
      </c>
      <c r="H3" s="24">
        <f t="shared" ref="H3:H66" si="3">100*G3/D3</f>
        <v>7.3997610356730021</v>
      </c>
      <c r="I3" s="26">
        <f t="shared" ref="I3:I66" si="4">100*G3/F3</f>
        <v>7.3939051486208252</v>
      </c>
      <c r="K3" s="24">
        <f>I3+10</f>
        <v>17.393905148620824</v>
      </c>
      <c r="L3">
        <f>K3%*F3</f>
        <v>2596244.2000000002</v>
      </c>
      <c r="N3" s="24">
        <f>K3+10</f>
        <v>27.393905148620824</v>
      </c>
      <c r="O3">
        <f>N3%*F3</f>
        <v>4088861.3999999994</v>
      </c>
    </row>
    <row r="4" spans="1:19" x14ac:dyDescent="0.35">
      <c r="A4" s="13" t="s">
        <v>25</v>
      </c>
      <c r="B4" s="14">
        <f t="shared" si="0"/>
        <v>0</v>
      </c>
      <c r="C4" s="25">
        <f t="shared" si="1"/>
        <v>0</v>
      </c>
      <c r="D4" s="14">
        <f>'REPORT_CN+CH+MX+EU'!F7</f>
        <v>6639644</v>
      </c>
      <c r="E4" s="25">
        <f t="shared" si="2"/>
        <v>100</v>
      </c>
      <c r="F4" s="14">
        <f>'REPORT_CN+CH+MX+EU'!E7</f>
        <v>6639644</v>
      </c>
      <c r="G4" s="14">
        <f>'REPORT_CN+CH+MX+EU'!G7</f>
        <v>1608835</v>
      </c>
      <c r="H4" s="24">
        <f t="shared" si="3"/>
        <v>24.230741889173576</v>
      </c>
      <c r="I4" s="26">
        <f t="shared" si="4"/>
        <v>24.230741889173576</v>
      </c>
      <c r="K4" s="24">
        <f t="shared" ref="K4:K67" si="5">I4+10</f>
        <v>34.230741889173572</v>
      </c>
      <c r="L4">
        <f t="shared" ref="L4:L67" si="6">K4%*F4</f>
        <v>2272799.4</v>
      </c>
      <c r="N4" s="24">
        <f t="shared" ref="N4:N67" si="7">K4+10</f>
        <v>44.230741889173572</v>
      </c>
      <c r="O4">
        <f t="shared" ref="O4:O67" si="8">N4%*F4</f>
        <v>2936763.8</v>
      </c>
    </row>
    <row r="5" spans="1:19" x14ac:dyDescent="0.35">
      <c r="A5" s="13" t="s">
        <v>26</v>
      </c>
      <c r="B5" s="14">
        <f t="shared" si="0"/>
        <v>610651201</v>
      </c>
      <c r="C5" s="25">
        <f t="shared" si="1"/>
        <v>48.919432465586958</v>
      </c>
      <c r="D5" s="14">
        <f>'REPORT_CN+CH+MX+EU'!F8</f>
        <v>637628205</v>
      </c>
      <c r="E5" s="25">
        <f t="shared" si="2"/>
        <v>51.080567534413042</v>
      </c>
      <c r="F5" s="14">
        <f>'REPORT_CN+CH+MX+EU'!E8</f>
        <v>1248279406</v>
      </c>
      <c r="G5" s="14">
        <f>'REPORT_CN+CH+MX+EU'!G8</f>
        <v>156417349</v>
      </c>
      <c r="H5" s="24">
        <f t="shared" si="3"/>
        <v>24.531121392285336</v>
      </c>
      <c r="I5" s="26">
        <f t="shared" si="4"/>
        <v>12.530636029735158</v>
      </c>
      <c r="K5" s="24">
        <f t="shared" si="5"/>
        <v>22.530636029735156</v>
      </c>
      <c r="L5">
        <f t="shared" si="6"/>
        <v>281245289.60000002</v>
      </c>
      <c r="N5" s="24">
        <f t="shared" si="7"/>
        <v>32.530636029735156</v>
      </c>
      <c r="O5">
        <f t="shared" si="8"/>
        <v>406073230.19999999</v>
      </c>
    </row>
    <row r="6" spans="1:19" x14ac:dyDescent="0.35">
      <c r="A6" s="13" t="s">
        <v>27</v>
      </c>
      <c r="B6" s="14">
        <f t="shared" si="0"/>
        <v>76659</v>
      </c>
      <c r="C6" s="25">
        <f t="shared" si="1"/>
        <v>0.75583835062995897</v>
      </c>
      <c r="D6" s="14">
        <f>'REPORT_CN+CH+MX+EU'!F9</f>
        <v>10065589</v>
      </c>
      <c r="E6" s="25">
        <f t="shared" si="2"/>
        <v>99.244161649370042</v>
      </c>
      <c r="F6" s="14">
        <f>'REPORT_CN+CH+MX+EU'!E9</f>
        <v>10142248</v>
      </c>
      <c r="G6" s="14">
        <f>'REPORT_CN+CH+MX+EU'!G9</f>
        <v>2504353</v>
      </c>
      <c r="H6" s="24">
        <f t="shared" si="3"/>
        <v>24.880342322739384</v>
      </c>
      <c r="I6" s="26">
        <f t="shared" si="4"/>
        <v>24.692287153696103</v>
      </c>
      <c r="K6" s="24">
        <f t="shared" si="5"/>
        <v>34.6922871536961</v>
      </c>
      <c r="L6">
        <f t="shared" si="6"/>
        <v>3518577.8</v>
      </c>
      <c r="N6" s="24">
        <f t="shared" si="7"/>
        <v>44.6922871536961</v>
      </c>
      <c r="O6">
        <f t="shared" si="8"/>
        <v>4532802.5999999996</v>
      </c>
    </row>
    <row r="7" spans="1:19" x14ac:dyDescent="0.35">
      <c r="A7" s="13" t="s">
        <v>28</v>
      </c>
      <c r="B7" s="14">
        <f t="shared" si="0"/>
        <v>74638280</v>
      </c>
      <c r="C7" s="25">
        <f t="shared" si="1"/>
        <v>41.864878305630548</v>
      </c>
      <c r="D7" s="14">
        <f>'REPORT_CN+CH+MX+EU'!F10</f>
        <v>103645482</v>
      </c>
      <c r="E7" s="25">
        <f t="shared" si="2"/>
        <v>58.135121694369452</v>
      </c>
      <c r="F7" s="14">
        <f>'REPORT_CN+CH+MX+EU'!E10</f>
        <v>178283762</v>
      </c>
      <c r="G7" s="14">
        <f>'REPORT_CN+CH+MX+EU'!G10</f>
        <v>25042311</v>
      </c>
      <c r="H7" s="24">
        <f t="shared" si="3"/>
        <v>24.161507589882209</v>
      </c>
      <c r="I7" s="26">
        <f t="shared" si="4"/>
        <v>14.046321840572334</v>
      </c>
      <c r="K7" s="24">
        <f t="shared" si="5"/>
        <v>24.046321840572332</v>
      </c>
      <c r="L7">
        <f t="shared" si="6"/>
        <v>42870687.199999996</v>
      </c>
      <c r="N7" s="24">
        <f t="shared" si="7"/>
        <v>34.046321840572332</v>
      </c>
      <c r="O7">
        <f t="shared" si="8"/>
        <v>60699063.399999991</v>
      </c>
    </row>
    <row r="8" spans="1:19" x14ac:dyDescent="0.35">
      <c r="A8" s="13" t="s">
        <v>29</v>
      </c>
      <c r="B8" s="14">
        <f t="shared" si="0"/>
        <v>2007</v>
      </c>
      <c r="C8" s="25">
        <f t="shared" si="1"/>
        <v>2.2619117292497744E-3</v>
      </c>
      <c r="D8" s="14">
        <f>'REPORT_CN+CH+MX+EU'!F11</f>
        <v>88728246</v>
      </c>
      <c r="E8" s="25">
        <f t="shared" si="2"/>
        <v>99.997738088270751</v>
      </c>
      <c r="F8" s="14">
        <f>'REPORT_CN+CH+MX+EU'!E11</f>
        <v>88730253</v>
      </c>
      <c r="G8" s="14">
        <f>'REPORT_CN+CH+MX+EU'!G11</f>
        <v>5991816</v>
      </c>
      <c r="H8" s="24">
        <f t="shared" si="3"/>
        <v>6.7529972360774497</v>
      </c>
      <c r="I8" s="26">
        <f t="shared" si="4"/>
        <v>6.752844489240891</v>
      </c>
      <c r="K8" s="24">
        <f t="shared" si="5"/>
        <v>16.752844489240893</v>
      </c>
      <c r="L8">
        <f t="shared" si="6"/>
        <v>14864841.300000001</v>
      </c>
      <c r="N8" s="24">
        <f t="shared" si="7"/>
        <v>26.752844489240893</v>
      </c>
      <c r="O8">
        <f t="shared" si="8"/>
        <v>23737866.599999998</v>
      </c>
    </row>
    <row r="9" spans="1:19" x14ac:dyDescent="0.35">
      <c r="A9" s="13" t="s">
        <v>30</v>
      </c>
      <c r="B9" s="14">
        <f t="shared" si="0"/>
        <v>699821</v>
      </c>
      <c r="C9" s="25">
        <f t="shared" si="1"/>
        <v>0.1815271693286061</v>
      </c>
      <c r="D9" s="14">
        <f>'REPORT_CN+CH+MX+EU'!F12</f>
        <v>384818778</v>
      </c>
      <c r="E9" s="25">
        <f t="shared" si="2"/>
        <v>99.818472830671396</v>
      </c>
      <c r="F9" s="14">
        <f>'REPORT_CN+CH+MX+EU'!E12</f>
        <v>385518599</v>
      </c>
      <c r="G9" s="14">
        <f>'REPORT_CN+CH+MX+EU'!G12</f>
        <v>118566309</v>
      </c>
      <c r="H9" s="24">
        <f t="shared" si="3"/>
        <v>30.810946808837901</v>
      </c>
      <c r="I9" s="26">
        <f t="shared" si="4"/>
        <v>30.755016569252472</v>
      </c>
      <c r="K9" s="24">
        <f t="shared" si="5"/>
        <v>40.755016569252476</v>
      </c>
      <c r="L9">
        <f t="shared" si="6"/>
        <v>157118168.90000001</v>
      </c>
      <c r="N9" s="24">
        <f t="shared" si="7"/>
        <v>50.755016569252476</v>
      </c>
      <c r="O9">
        <f t="shared" si="8"/>
        <v>195670028.80000001</v>
      </c>
    </row>
    <row r="10" spans="1:19" x14ac:dyDescent="0.35">
      <c r="A10" s="13" t="s">
        <v>31</v>
      </c>
      <c r="B10" s="14">
        <f t="shared" si="0"/>
        <v>5565</v>
      </c>
      <c r="C10" s="25">
        <f t="shared" si="1"/>
        <v>4.8983828928506161E-3</v>
      </c>
      <c r="D10" s="14">
        <f>'REPORT_CN+CH+MX+EU'!F13</f>
        <v>113603357</v>
      </c>
      <c r="E10" s="25">
        <f t="shared" si="2"/>
        <v>99.995101617107153</v>
      </c>
      <c r="F10" s="14">
        <f>'REPORT_CN+CH+MX+EU'!E13</f>
        <v>113608922</v>
      </c>
      <c r="G10" s="14">
        <f>'REPORT_CN+CH+MX+EU'!G13</f>
        <v>19164802</v>
      </c>
      <c r="H10" s="24">
        <f t="shared" si="3"/>
        <v>16.86992577164775</v>
      </c>
      <c r="I10" s="26">
        <f t="shared" si="4"/>
        <v>16.869099418089718</v>
      </c>
      <c r="K10" s="24">
        <f t="shared" si="5"/>
        <v>26.869099418089718</v>
      </c>
      <c r="L10">
        <f t="shared" si="6"/>
        <v>30525694.200000003</v>
      </c>
      <c r="N10" s="24">
        <f t="shared" si="7"/>
        <v>36.869099418089718</v>
      </c>
      <c r="O10">
        <f t="shared" si="8"/>
        <v>41886586.399999999</v>
      </c>
    </row>
    <row r="11" spans="1:19" x14ac:dyDescent="0.35">
      <c r="A11" s="13" t="s">
        <v>32</v>
      </c>
      <c r="B11" s="14">
        <f t="shared" si="0"/>
        <v>413422</v>
      </c>
      <c r="C11" s="25">
        <f t="shared" si="1"/>
        <v>0.16683101848915935</v>
      </c>
      <c r="D11" s="14">
        <f>'REPORT_CN+CH+MX+EU'!F14</f>
        <v>247395411</v>
      </c>
      <c r="E11" s="25">
        <f t="shared" si="2"/>
        <v>99.833168981510838</v>
      </c>
      <c r="F11" s="14">
        <f>'REPORT_CN+CH+MX+EU'!E14</f>
        <v>247808833</v>
      </c>
      <c r="G11" s="14">
        <f>'REPORT_CN+CH+MX+EU'!G14</f>
        <v>19617111</v>
      </c>
      <c r="H11" s="24">
        <f t="shared" si="3"/>
        <v>7.9294562986053121</v>
      </c>
      <c r="I11" s="26">
        <f t="shared" si="4"/>
        <v>7.9162275059016967</v>
      </c>
      <c r="K11" s="24">
        <f t="shared" si="5"/>
        <v>17.916227505901695</v>
      </c>
      <c r="L11">
        <f t="shared" si="6"/>
        <v>44397994.299999997</v>
      </c>
      <c r="N11" s="24">
        <f t="shared" si="7"/>
        <v>27.916227505901695</v>
      </c>
      <c r="O11">
        <f t="shared" si="8"/>
        <v>69178877.600000009</v>
      </c>
    </row>
    <row r="12" spans="1:19" x14ac:dyDescent="0.35">
      <c r="A12" s="13" t="s">
        <v>33</v>
      </c>
      <c r="B12" s="14">
        <f t="shared" si="0"/>
        <v>0</v>
      </c>
      <c r="C12" s="25">
        <f t="shared" si="1"/>
        <v>0</v>
      </c>
      <c r="D12" s="14">
        <f>'REPORT_CN+CH+MX+EU'!F15</f>
        <v>57795197</v>
      </c>
      <c r="E12" s="25">
        <f t="shared" si="2"/>
        <v>100</v>
      </c>
      <c r="F12" s="14">
        <f>'REPORT_CN+CH+MX+EU'!E15</f>
        <v>57795197</v>
      </c>
      <c r="G12" s="14">
        <f>'REPORT_CN+CH+MX+EU'!G15</f>
        <v>1031302</v>
      </c>
      <c r="H12" s="24">
        <f t="shared" si="3"/>
        <v>1.7844077943016614</v>
      </c>
      <c r="I12" s="26">
        <f t="shared" si="4"/>
        <v>1.7844077943016614</v>
      </c>
      <c r="K12" s="24">
        <f t="shared" si="5"/>
        <v>11.784407794301661</v>
      </c>
      <c r="L12">
        <f t="shared" si="6"/>
        <v>6810821.6999999993</v>
      </c>
      <c r="N12" s="24">
        <f t="shared" si="7"/>
        <v>21.784407794301661</v>
      </c>
      <c r="O12">
        <f t="shared" si="8"/>
        <v>12590341.4</v>
      </c>
    </row>
    <row r="13" spans="1:19" x14ac:dyDescent="0.35">
      <c r="A13" s="13" t="s">
        <v>34</v>
      </c>
      <c r="B13" s="14">
        <f t="shared" si="0"/>
        <v>135030</v>
      </c>
      <c r="C13" s="25">
        <f t="shared" si="1"/>
        <v>0.82429415806620332</v>
      </c>
      <c r="D13" s="14">
        <f>'REPORT_CN+CH+MX+EU'!F16</f>
        <v>16246258</v>
      </c>
      <c r="E13" s="25">
        <f t="shared" si="2"/>
        <v>99.175705841933791</v>
      </c>
      <c r="F13" s="14">
        <f>'REPORT_CN+CH+MX+EU'!E16</f>
        <v>16381288</v>
      </c>
      <c r="G13" s="14">
        <f>'REPORT_CN+CH+MX+EU'!G16</f>
        <v>4372278</v>
      </c>
      <c r="H13" s="24">
        <f t="shared" si="3"/>
        <v>26.912523486946963</v>
      </c>
      <c r="I13" s="26">
        <f t="shared" si="4"/>
        <v>26.690685128055865</v>
      </c>
      <c r="K13" s="24">
        <f t="shared" si="5"/>
        <v>36.690685128055861</v>
      </c>
      <c r="L13">
        <f t="shared" si="6"/>
        <v>6010406.7999999998</v>
      </c>
      <c r="N13" s="24">
        <f t="shared" si="7"/>
        <v>46.690685128055861</v>
      </c>
      <c r="O13">
        <f t="shared" si="8"/>
        <v>7648535.5999999987</v>
      </c>
    </row>
    <row r="14" spans="1:19" x14ac:dyDescent="0.35">
      <c r="A14" s="13" t="s">
        <v>35</v>
      </c>
      <c r="B14" s="14">
        <f t="shared" si="0"/>
        <v>2593</v>
      </c>
      <c r="C14" s="25">
        <f t="shared" si="1"/>
        <v>1.3851397834405263E-3</v>
      </c>
      <c r="D14" s="14">
        <f>'REPORT_CN+CH+MX+EU'!F17</f>
        <v>187198730</v>
      </c>
      <c r="E14" s="25">
        <f t="shared" si="2"/>
        <v>99.998614860216563</v>
      </c>
      <c r="F14" s="14">
        <f>'REPORT_CN+CH+MX+EU'!E17</f>
        <v>187201323</v>
      </c>
      <c r="G14" s="14">
        <f>'REPORT_CN+CH+MX+EU'!G17</f>
        <v>45991329</v>
      </c>
      <c r="H14" s="24">
        <f t="shared" si="3"/>
        <v>24.568184303387103</v>
      </c>
      <c r="I14" s="26">
        <f t="shared" si="4"/>
        <v>24.567843999692247</v>
      </c>
      <c r="K14" s="24">
        <f t="shared" si="5"/>
        <v>34.567843999692244</v>
      </c>
      <c r="L14">
        <f t="shared" si="6"/>
        <v>64711461.299999997</v>
      </c>
      <c r="N14" s="24">
        <f t="shared" si="7"/>
        <v>44.567843999692244</v>
      </c>
      <c r="O14">
        <f t="shared" si="8"/>
        <v>83431593.599999994</v>
      </c>
    </row>
    <row r="15" spans="1:19" x14ac:dyDescent="0.35">
      <c r="A15" s="13" t="s">
        <v>36</v>
      </c>
      <c r="B15" s="14">
        <f t="shared" si="0"/>
        <v>-12882</v>
      </c>
      <c r="C15" s="25">
        <f t="shared" si="1"/>
        <v>-3.6416538130073072E-3</v>
      </c>
      <c r="D15" s="14">
        <f>'REPORT_CN+CH+MX+EU'!F18</f>
        <v>353753261</v>
      </c>
      <c r="E15" s="25">
        <f t="shared" si="2"/>
        <v>100.00364165381301</v>
      </c>
      <c r="F15" s="14">
        <f>'REPORT_CN+CH+MX+EU'!E18</f>
        <v>353740379</v>
      </c>
      <c r="G15" s="14">
        <f>'REPORT_CN+CH+MX+EU'!G18</f>
        <v>27073272</v>
      </c>
      <c r="H15" s="24">
        <f t="shared" si="3"/>
        <v>7.6531512171699809</v>
      </c>
      <c r="I15" s="26">
        <f t="shared" si="4"/>
        <v>7.6534299184430967</v>
      </c>
      <c r="K15" s="24">
        <f t="shared" si="5"/>
        <v>17.653429918443095</v>
      </c>
      <c r="L15">
        <f t="shared" si="6"/>
        <v>62447309.899999991</v>
      </c>
      <c r="N15" s="24">
        <f t="shared" si="7"/>
        <v>27.653429918443095</v>
      </c>
      <c r="O15">
        <f t="shared" si="8"/>
        <v>97821347.799999997</v>
      </c>
    </row>
    <row r="16" spans="1:19" x14ac:dyDescent="0.35">
      <c r="A16" s="13" t="s">
        <v>37</v>
      </c>
      <c r="B16" s="14">
        <f t="shared" si="0"/>
        <v>6133</v>
      </c>
      <c r="C16" s="25">
        <f t="shared" si="1"/>
        <v>3.1468408934565262E-2</v>
      </c>
      <c r="D16" s="14">
        <f>'REPORT_CN+CH+MX+EU'!F19</f>
        <v>19483254</v>
      </c>
      <c r="E16" s="25">
        <f t="shared" si="2"/>
        <v>99.968531591065428</v>
      </c>
      <c r="F16" s="14">
        <f>'REPORT_CN+CH+MX+EU'!E19</f>
        <v>19489387</v>
      </c>
      <c r="G16">
        <f>'REPORT_CN+CH+MX+EU'!G19</f>
        <v>3286242</v>
      </c>
      <c r="H16" s="24">
        <f t="shared" si="3"/>
        <v>16.867007944360836</v>
      </c>
      <c r="I16" s="26">
        <f t="shared" si="4"/>
        <v>16.861700165325878</v>
      </c>
      <c r="K16" s="24">
        <f t="shared" si="5"/>
        <v>26.861700165325878</v>
      </c>
      <c r="L16">
        <f t="shared" si="6"/>
        <v>5235180.7</v>
      </c>
      <c r="N16" s="24">
        <f t="shared" si="7"/>
        <v>36.861700165325878</v>
      </c>
      <c r="O16">
        <f t="shared" si="8"/>
        <v>7184119.4000000004</v>
      </c>
    </row>
    <row r="17" spans="1:15" x14ac:dyDescent="0.35">
      <c r="A17" s="13" t="s">
        <v>38</v>
      </c>
      <c r="B17" s="14">
        <f t="shared" si="0"/>
        <v>5517</v>
      </c>
      <c r="C17" s="25">
        <f t="shared" si="1"/>
        <v>4.3973245730402285E-4</v>
      </c>
      <c r="D17" s="14">
        <f>'REPORT_CN+CH+MX+EU'!F20</f>
        <v>1254620997</v>
      </c>
      <c r="E17" s="25">
        <f t="shared" si="2"/>
        <v>99.999560267542691</v>
      </c>
      <c r="F17" s="14">
        <f>'REPORT_CN+CH+MX+EU'!E20</f>
        <v>1254626514</v>
      </c>
      <c r="G17" s="14">
        <f>'REPORT_CN+CH+MX+EU'!G20</f>
        <v>118102262</v>
      </c>
      <c r="H17" s="24">
        <f t="shared" si="3"/>
        <v>9.4133815935172009</v>
      </c>
      <c r="I17" s="26">
        <f t="shared" si="4"/>
        <v>9.4133401998230042</v>
      </c>
      <c r="K17" s="24">
        <f t="shared" si="5"/>
        <v>19.413340199823004</v>
      </c>
      <c r="L17">
        <f t="shared" si="6"/>
        <v>243564913.39999998</v>
      </c>
      <c r="N17" s="24">
        <f t="shared" si="7"/>
        <v>29.413340199823004</v>
      </c>
      <c r="O17">
        <f t="shared" si="8"/>
        <v>369027564.79999995</v>
      </c>
    </row>
    <row r="18" spans="1:15" x14ac:dyDescent="0.35">
      <c r="A18" s="13" t="s">
        <v>39</v>
      </c>
      <c r="B18" s="14">
        <f t="shared" si="0"/>
        <v>2074902</v>
      </c>
      <c r="C18" s="25">
        <f t="shared" si="1"/>
        <v>0.77908777676776531</v>
      </c>
      <c r="D18" s="14">
        <f>'REPORT_CN+CH+MX+EU'!F21</f>
        <v>264249646</v>
      </c>
      <c r="E18" s="25">
        <f t="shared" si="2"/>
        <v>99.220912223232233</v>
      </c>
      <c r="F18" s="14">
        <f>'REPORT_CN+CH+MX+EU'!E21</f>
        <v>266324548</v>
      </c>
      <c r="G18" s="14">
        <f>'REPORT_CN+CH+MX+EU'!G21</f>
        <v>71756897</v>
      </c>
      <c r="H18" s="24">
        <f t="shared" si="3"/>
        <v>27.154964287066633</v>
      </c>
      <c r="I18" s="26">
        <f t="shared" si="4"/>
        <v>26.943403279520446</v>
      </c>
      <c r="K18" s="24">
        <f t="shared" si="5"/>
        <v>36.943403279520446</v>
      </c>
      <c r="L18">
        <f t="shared" si="6"/>
        <v>98389351.800000012</v>
      </c>
      <c r="N18" s="24">
        <f t="shared" si="7"/>
        <v>46.943403279520446</v>
      </c>
      <c r="O18">
        <f t="shared" si="8"/>
        <v>125021806.60000001</v>
      </c>
    </row>
    <row r="19" spans="1:15" x14ac:dyDescent="0.35">
      <c r="A19" s="13" t="s">
        <v>40</v>
      </c>
      <c r="B19" s="14">
        <f t="shared" si="0"/>
        <v>63077</v>
      </c>
      <c r="C19" s="25">
        <f t="shared" si="1"/>
        <v>3.105020188587556E-2</v>
      </c>
      <c r="D19" s="14">
        <f>'REPORT_CN+CH+MX+EU'!F22</f>
        <v>203082140</v>
      </c>
      <c r="E19" s="25">
        <f t="shared" si="2"/>
        <v>99.968949798114124</v>
      </c>
      <c r="F19" s="14">
        <f>'REPORT_CN+CH+MX+EU'!E22</f>
        <v>203145217</v>
      </c>
      <c r="G19" s="14">
        <f>'REPORT_CN+CH+MX+EU'!G22</f>
        <v>51068863</v>
      </c>
      <c r="H19" s="24">
        <f t="shared" si="3"/>
        <v>25.146900165617716</v>
      </c>
      <c r="I19" s="26">
        <f t="shared" si="4"/>
        <v>25.139092002348253</v>
      </c>
      <c r="K19" s="24">
        <f t="shared" si="5"/>
        <v>35.139092002348249</v>
      </c>
      <c r="L19">
        <f t="shared" si="6"/>
        <v>71383384.699999988</v>
      </c>
      <c r="N19" s="24">
        <f t="shared" si="7"/>
        <v>45.139092002348249</v>
      </c>
      <c r="O19">
        <f t="shared" si="8"/>
        <v>91697906.399999991</v>
      </c>
    </row>
    <row r="20" spans="1:15" x14ac:dyDescent="0.35">
      <c r="A20" s="13" t="s">
        <v>41</v>
      </c>
      <c r="B20" s="14">
        <f t="shared" si="0"/>
        <v>11704</v>
      </c>
      <c r="C20" s="25">
        <f t="shared" si="1"/>
        <v>7.5933681297827543E-2</v>
      </c>
      <c r="D20" s="14">
        <f>'REPORT_CN+CH+MX+EU'!F23</f>
        <v>15401746</v>
      </c>
      <c r="E20" s="25">
        <f t="shared" si="2"/>
        <v>99.924066318702174</v>
      </c>
      <c r="F20" s="14">
        <f>'REPORT_CN+CH+MX+EU'!E23</f>
        <v>15413450</v>
      </c>
      <c r="G20" s="14">
        <f>'REPORT_CN+CH+MX+EU'!G23</f>
        <v>2051825</v>
      </c>
      <c r="H20" s="24">
        <f t="shared" si="3"/>
        <v>13.322028554424934</v>
      </c>
      <c r="I20" s="26">
        <f t="shared" si="4"/>
        <v>13.31191264772001</v>
      </c>
      <c r="K20" s="24">
        <f t="shared" si="5"/>
        <v>23.31191264772001</v>
      </c>
      <c r="L20">
        <f t="shared" si="6"/>
        <v>3593170</v>
      </c>
      <c r="N20" s="24">
        <f t="shared" si="7"/>
        <v>33.311912647720007</v>
      </c>
      <c r="O20">
        <f t="shared" si="8"/>
        <v>5134514.9999999991</v>
      </c>
    </row>
    <row r="21" spans="1:15" x14ac:dyDescent="0.35">
      <c r="A21" s="13" t="s">
        <v>42</v>
      </c>
      <c r="B21" s="14">
        <f t="shared" si="0"/>
        <v>4082</v>
      </c>
      <c r="C21" s="25">
        <f t="shared" si="1"/>
        <v>1.6722487493365491E-3</v>
      </c>
      <c r="D21" s="14">
        <f>'REPORT_CN+CH+MX+EU'!F24</f>
        <v>244098358</v>
      </c>
      <c r="E21" s="25">
        <f t="shared" si="2"/>
        <v>99.99832775125067</v>
      </c>
      <c r="F21" s="14">
        <f>'REPORT_CN+CH+MX+EU'!E24</f>
        <v>244102440</v>
      </c>
      <c r="G21" s="14">
        <f>'REPORT_CN+CH+MX+EU'!G24</f>
        <v>59057566</v>
      </c>
      <c r="H21" s="24">
        <f t="shared" si="3"/>
        <v>24.194167664167573</v>
      </c>
      <c r="I21" s="26">
        <f t="shared" si="4"/>
        <v>24.193763077501398</v>
      </c>
      <c r="K21" s="24">
        <f t="shared" si="5"/>
        <v>34.193763077501401</v>
      </c>
      <c r="L21">
        <f t="shared" si="6"/>
        <v>83467810</v>
      </c>
      <c r="N21" s="24">
        <f t="shared" si="7"/>
        <v>44.193763077501401</v>
      </c>
      <c r="O21">
        <f t="shared" si="8"/>
        <v>107878054.00000001</v>
      </c>
    </row>
    <row r="22" spans="1:15" x14ac:dyDescent="0.35">
      <c r="A22" s="13" t="s">
        <v>43</v>
      </c>
      <c r="B22" s="14">
        <f t="shared" si="0"/>
        <v>3311278</v>
      </c>
      <c r="C22" s="25">
        <f t="shared" si="1"/>
        <v>0.37706506999449951</v>
      </c>
      <c r="D22" s="14">
        <f>'REPORT_CN+CH+MX+EU'!F25</f>
        <v>874860227</v>
      </c>
      <c r="E22" s="25">
        <f t="shared" si="2"/>
        <v>99.622934930005499</v>
      </c>
      <c r="F22" s="14">
        <f>'REPORT_CN+CH+MX+EU'!E25</f>
        <v>878171505</v>
      </c>
      <c r="G22" s="14">
        <f>'REPORT_CN+CH+MX+EU'!G25</f>
        <v>262761743</v>
      </c>
      <c r="H22" s="24">
        <f t="shared" si="3"/>
        <v>30.034711247651678</v>
      </c>
      <c r="I22" s="26">
        <f t="shared" si="4"/>
        <v>29.921460842663073</v>
      </c>
      <c r="K22" s="24">
        <f t="shared" si="5"/>
        <v>39.921460842663073</v>
      </c>
      <c r="L22">
        <f t="shared" si="6"/>
        <v>350578893.5</v>
      </c>
      <c r="N22" s="24">
        <f t="shared" si="7"/>
        <v>49.921460842663073</v>
      </c>
      <c r="O22">
        <f t="shared" si="8"/>
        <v>438396044</v>
      </c>
    </row>
    <row r="23" spans="1:15" x14ac:dyDescent="0.35">
      <c r="A23" s="13" t="s">
        <v>44</v>
      </c>
      <c r="B23" s="14">
        <f t="shared" si="0"/>
        <v>987882</v>
      </c>
      <c r="C23" s="25">
        <f t="shared" si="1"/>
        <v>0.11802989271954198</v>
      </c>
      <c r="D23" s="14">
        <f>'REPORT_CN+CH+MX+EU'!F26</f>
        <v>835988224</v>
      </c>
      <c r="E23" s="25">
        <f t="shared" si="2"/>
        <v>99.881970107280452</v>
      </c>
      <c r="F23" s="14">
        <f>'REPORT_CN+CH+MX+EU'!E26</f>
        <v>836976106</v>
      </c>
      <c r="G23" s="14">
        <f>'REPORT_CN+CH+MX+EU'!G26</f>
        <v>123042077</v>
      </c>
      <c r="H23" s="24">
        <f t="shared" si="3"/>
        <v>14.718159116078649</v>
      </c>
      <c r="I23" s="26">
        <f t="shared" si="4"/>
        <v>14.700787288663649</v>
      </c>
      <c r="K23" s="24">
        <f t="shared" si="5"/>
        <v>24.700787288663648</v>
      </c>
      <c r="L23">
        <f t="shared" si="6"/>
        <v>206739687.59999996</v>
      </c>
      <c r="N23" s="24">
        <f t="shared" si="7"/>
        <v>34.700787288663648</v>
      </c>
      <c r="O23">
        <f t="shared" si="8"/>
        <v>290437298.19999999</v>
      </c>
    </row>
    <row r="24" spans="1:15" x14ac:dyDescent="0.35">
      <c r="A24" s="13" t="s">
        <v>45</v>
      </c>
      <c r="B24" s="14">
        <f t="shared" si="0"/>
        <v>425278</v>
      </c>
      <c r="C24" s="25">
        <f t="shared" si="1"/>
        <v>0.4646010728612136</v>
      </c>
      <c r="D24" s="14">
        <f>'REPORT_CN+CH+MX+EU'!F27</f>
        <v>91110886</v>
      </c>
      <c r="E24" s="25">
        <f t="shared" si="2"/>
        <v>99.535398927138786</v>
      </c>
      <c r="F24" s="14">
        <f>'REPORT_CN+CH+MX+EU'!E27</f>
        <v>91536164</v>
      </c>
      <c r="G24" s="14">
        <f>'REPORT_CN+CH+MX+EU'!G27</f>
        <v>9632122</v>
      </c>
      <c r="H24" s="24">
        <f t="shared" si="3"/>
        <v>10.571867339760036</v>
      </c>
      <c r="I24" s="26">
        <f t="shared" si="4"/>
        <v>10.522750330678047</v>
      </c>
      <c r="K24" s="24">
        <f t="shared" si="5"/>
        <v>20.522750330678047</v>
      </c>
      <c r="L24">
        <f t="shared" si="6"/>
        <v>18785738.399999999</v>
      </c>
      <c r="N24" s="24">
        <f t="shared" si="7"/>
        <v>30.522750330678047</v>
      </c>
      <c r="O24">
        <f t="shared" si="8"/>
        <v>27939354.799999997</v>
      </c>
    </row>
    <row r="25" spans="1:15" x14ac:dyDescent="0.35">
      <c r="A25" s="13" t="s">
        <v>46</v>
      </c>
      <c r="B25" s="14">
        <f t="shared" si="0"/>
        <v>138434</v>
      </c>
      <c r="C25" s="25">
        <f t="shared" si="1"/>
        <v>5.457990190465737E-2</v>
      </c>
      <c r="D25" s="14">
        <f>'REPORT_CN+CH+MX+EU'!F28</f>
        <v>253497053</v>
      </c>
      <c r="E25" s="25">
        <f t="shared" si="2"/>
        <v>99.94542009809534</v>
      </c>
      <c r="F25" s="14">
        <f>'REPORT_CN+CH+MX+EU'!E28</f>
        <v>253635487</v>
      </c>
      <c r="G25" s="14">
        <f>'REPORT_CN+CH+MX+EU'!G28</f>
        <v>63404500</v>
      </c>
      <c r="H25" s="24">
        <f t="shared" si="3"/>
        <v>25.011927850695763</v>
      </c>
      <c r="I25" s="26">
        <f t="shared" si="4"/>
        <v>24.998276365010391</v>
      </c>
      <c r="K25" s="24">
        <f t="shared" si="5"/>
        <v>34.998276365010391</v>
      </c>
      <c r="L25">
        <f t="shared" si="6"/>
        <v>88768048.700000003</v>
      </c>
      <c r="N25" s="24">
        <f t="shared" si="7"/>
        <v>44.998276365010391</v>
      </c>
      <c r="O25">
        <f t="shared" si="8"/>
        <v>114131597.40000001</v>
      </c>
    </row>
    <row r="26" spans="1:15" x14ac:dyDescent="0.35">
      <c r="A26" s="13" t="s">
        <v>47</v>
      </c>
      <c r="B26" s="14">
        <f t="shared" si="0"/>
        <v>10871119</v>
      </c>
      <c r="C26" s="25">
        <f t="shared" si="1"/>
        <v>10.182289841444534</v>
      </c>
      <c r="D26" s="14">
        <f>'REPORT_CN+CH+MX+EU'!F29</f>
        <v>95893854</v>
      </c>
      <c r="E26" s="25">
        <f t="shared" si="2"/>
        <v>89.817710158555471</v>
      </c>
      <c r="F26" s="14">
        <f>'REPORT_CN+CH+MX+EU'!E29</f>
        <v>106764973</v>
      </c>
      <c r="G26" s="14">
        <f>'REPORT_CN+CH+MX+EU'!G29</f>
        <v>28835972</v>
      </c>
      <c r="H26" s="24">
        <f t="shared" si="3"/>
        <v>30.070719652168741</v>
      </c>
      <c r="I26" s="26">
        <f t="shared" si="4"/>
        <v>27.008831819776699</v>
      </c>
      <c r="K26" s="24">
        <f t="shared" si="5"/>
        <v>37.008831819776702</v>
      </c>
      <c r="L26">
        <f t="shared" si="6"/>
        <v>39512469.300000004</v>
      </c>
      <c r="N26" s="24">
        <f t="shared" si="7"/>
        <v>47.008831819776702</v>
      </c>
      <c r="O26">
        <f t="shared" si="8"/>
        <v>50188966.600000009</v>
      </c>
    </row>
    <row r="27" spans="1:15" x14ac:dyDescent="0.35">
      <c r="A27" s="13" t="s">
        <v>48</v>
      </c>
      <c r="B27" s="14">
        <f t="shared" si="0"/>
        <v>240481488</v>
      </c>
      <c r="C27" s="25">
        <f t="shared" si="1"/>
        <v>78.367463073472067</v>
      </c>
      <c r="D27" s="14">
        <f>'REPORT_CN+CH+MX+EU'!F30</f>
        <v>66382456</v>
      </c>
      <c r="E27" s="25">
        <f t="shared" si="2"/>
        <v>21.632536926527933</v>
      </c>
      <c r="F27" s="14">
        <f>'REPORT_CN+CH+MX+EU'!E30</f>
        <v>306863944</v>
      </c>
      <c r="G27" s="14">
        <f>'REPORT_CN+CH+MX+EU'!G30</f>
        <v>10255714</v>
      </c>
      <c r="H27" s="24">
        <f t="shared" si="3"/>
        <v>15.449434410802757</v>
      </c>
      <c r="I27" s="26">
        <f t="shared" si="4"/>
        <v>3.3421046038566198</v>
      </c>
      <c r="K27" s="24">
        <f t="shared" si="5"/>
        <v>13.342104603856619</v>
      </c>
      <c r="L27">
        <f t="shared" si="6"/>
        <v>40942108.399999999</v>
      </c>
      <c r="N27" s="24">
        <f t="shared" si="7"/>
        <v>23.342104603856619</v>
      </c>
      <c r="O27">
        <f t="shared" si="8"/>
        <v>71628502.799999997</v>
      </c>
    </row>
    <row r="28" spans="1:15" x14ac:dyDescent="0.35">
      <c r="A28" s="13" t="s">
        <v>49</v>
      </c>
      <c r="B28" s="14">
        <f t="shared" si="0"/>
        <v>31384950</v>
      </c>
      <c r="C28" s="25">
        <f t="shared" si="1"/>
        <v>46.811653010325202</v>
      </c>
      <c r="D28" s="14">
        <f>'REPORT_CN+CH+MX+EU'!F31</f>
        <v>35660215</v>
      </c>
      <c r="E28" s="25">
        <f t="shared" si="2"/>
        <v>53.188346989674798</v>
      </c>
      <c r="F28" s="14">
        <f>'REPORT_CN+CH+MX+EU'!E31</f>
        <v>67045165</v>
      </c>
      <c r="G28">
        <f>'REPORT_CN+CH+MX+EU'!G31</f>
        <v>6924506</v>
      </c>
      <c r="H28" s="24">
        <f t="shared" si="3"/>
        <v>19.418015286783884</v>
      </c>
      <c r="I28" s="26">
        <f t="shared" si="4"/>
        <v>10.328121349242709</v>
      </c>
      <c r="K28" s="24">
        <f t="shared" si="5"/>
        <v>20.328121349242707</v>
      </c>
      <c r="L28">
        <f t="shared" si="6"/>
        <v>13629022.499999998</v>
      </c>
      <c r="N28" s="24">
        <f t="shared" si="7"/>
        <v>30.328121349242707</v>
      </c>
      <c r="O28">
        <f t="shared" si="8"/>
        <v>20333539</v>
      </c>
    </row>
    <row r="29" spans="1:15" x14ac:dyDescent="0.35">
      <c r="A29" s="13" t="s">
        <v>50</v>
      </c>
      <c r="B29" s="14">
        <f t="shared" si="0"/>
        <v>1089252</v>
      </c>
      <c r="C29" s="25">
        <f t="shared" si="1"/>
        <v>0.2600282506777355</v>
      </c>
      <c r="D29" s="14">
        <f>'REPORT_CN+CH+MX+EU'!F32</f>
        <v>417808309</v>
      </c>
      <c r="E29" s="25">
        <f t="shared" si="2"/>
        <v>99.739971749322265</v>
      </c>
      <c r="F29" s="14">
        <f>'REPORT_CN+CH+MX+EU'!E32</f>
        <v>418897561</v>
      </c>
      <c r="G29" s="14">
        <f>'REPORT_CN+CH+MX+EU'!G32</f>
        <v>91565615</v>
      </c>
      <c r="H29" s="24">
        <f t="shared" si="3"/>
        <v>21.915699862254296</v>
      </c>
      <c r="I29" s="26">
        <f t="shared" si="4"/>
        <v>21.858712851278693</v>
      </c>
      <c r="K29" s="24">
        <f t="shared" si="5"/>
        <v>31.858712851278693</v>
      </c>
      <c r="L29">
        <f t="shared" si="6"/>
        <v>133455371.09999999</v>
      </c>
      <c r="N29" s="24">
        <f t="shared" si="7"/>
        <v>41.858712851278696</v>
      </c>
      <c r="O29">
        <f t="shared" si="8"/>
        <v>175345127.20000002</v>
      </c>
    </row>
    <row r="30" spans="1:15" x14ac:dyDescent="0.35">
      <c r="A30" s="13" t="s">
        <v>51</v>
      </c>
      <c r="B30" s="14">
        <f t="shared" si="0"/>
        <v>271280026</v>
      </c>
      <c r="C30" s="25">
        <f t="shared" si="1"/>
        <v>15.48810812318953</v>
      </c>
      <c r="D30" s="14">
        <f>'REPORT_CN+CH+MX+EU'!F33</f>
        <v>1480257501</v>
      </c>
      <c r="E30" s="25">
        <f t="shared" si="2"/>
        <v>84.511891876810466</v>
      </c>
      <c r="F30" s="14">
        <f>'REPORT_CN+CH+MX+EU'!E33</f>
        <v>1751537527</v>
      </c>
      <c r="G30" s="14">
        <f>'REPORT_CN+CH+MX+EU'!G33</f>
        <v>247120964</v>
      </c>
      <c r="H30" s="24">
        <f t="shared" si="3"/>
        <v>16.694457811094043</v>
      </c>
      <c r="I30" s="26">
        <f t="shared" si="4"/>
        <v>14.108802134731539</v>
      </c>
      <c r="K30" s="24">
        <f t="shared" si="5"/>
        <v>24.10880213473154</v>
      </c>
      <c r="L30">
        <f t="shared" si="6"/>
        <v>422274716.70000005</v>
      </c>
      <c r="N30" s="24">
        <f t="shared" si="7"/>
        <v>34.10880213473154</v>
      </c>
      <c r="O30">
        <f t="shared" si="8"/>
        <v>597428469.4000001</v>
      </c>
    </row>
    <row r="31" spans="1:15" x14ac:dyDescent="0.35">
      <c r="A31" s="13" t="s">
        <v>52</v>
      </c>
      <c r="B31" s="14">
        <f t="shared" si="0"/>
        <v>2510889979</v>
      </c>
      <c r="C31" s="25">
        <f t="shared" si="1"/>
        <v>29.473222103358641</v>
      </c>
      <c r="D31" s="14">
        <f>'REPORT_CN+CH+MX+EU'!F34</f>
        <v>6008334591</v>
      </c>
      <c r="E31" s="25">
        <f t="shared" si="2"/>
        <v>70.526777896641363</v>
      </c>
      <c r="F31" s="14">
        <f>'REPORT_CN+CH+MX+EU'!E34</f>
        <v>8519224570</v>
      </c>
      <c r="G31" s="14">
        <f>'REPORT_CN+CH+MX+EU'!G34</f>
        <v>837646628</v>
      </c>
      <c r="H31" s="24">
        <f t="shared" si="3"/>
        <v>13.941411140030834</v>
      </c>
      <c r="I31" s="26">
        <f t="shared" si="4"/>
        <v>9.8324280703871612</v>
      </c>
      <c r="K31" s="24">
        <f t="shared" si="5"/>
        <v>19.832428070387159</v>
      </c>
      <c r="L31">
        <f t="shared" si="6"/>
        <v>1689569084.9999998</v>
      </c>
      <c r="N31" s="24">
        <f t="shared" si="7"/>
        <v>29.832428070387159</v>
      </c>
      <c r="O31">
        <f t="shared" si="8"/>
        <v>2541491541.9999995</v>
      </c>
    </row>
    <row r="32" spans="1:15" x14ac:dyDescent="0.35">
      <c r="A32" s="13" t="s">
        <v>53</v>
      </c>
      <c r="B32" s="14">
        <f t="shared" si="0"/>
        <v>7747693710</v>
      </c>
      <c r="C32" s="25">
        <f t="shared" si="1"/>
        <v>99.811207521624738</v>
      </c>
      <c r="D32" s="14">
        <f>'REPORT_CN+CH+MX+EU'!F35</f>
        <v>14654730</v>
      </c>
      <c r="E32" s="25">
        <f t="shared" si="2"/>
        <v>0.18879247837526861</v>
      </c>
      <c r="F32" s="14">
        <f>'REPORT_CN+CH+MX+EU'!E35</f>
        <v>7762348440</v>
      </c>
      <c r="G32" s="14">
        <f>'REPORT_CN+CH+MX+EU'!G35</f>
        <v>1341245</v>
      </c>
      <c r="H32" s="24">
        <f t="shared" si="3"/>
        <v>9.1523009976983545</v>
      </c>
      <c r="I32" s="26">
        <f t="shared" si="4"/>
        <v>1.7278855881919158E-2</v>
      </c>
      <c r="K32" s="24">
        <f t="shared" si="5"/>
        <v>10.017278855881919</v>
      </c>
      <c r="L32">
        <f t="shared" si="6"/>
        <v>777576089</v>
      </c>
      <c r="N32" s="24">
        <f t="shared" si="7"/>
        <v>20.017278855881919</v>
      </c>
      <c r="O32">
        <f t="shared" si="8"/>
        <v>1553810933</v>
      </c>
    </row>
    <row r="33" spans="1:15" x14ac:dyDescent="0.35">
      <c r="A33" s="13" t="s">
        <v>54</v>
      </c>
      <c r="B33" s="14">
        <f t="shared" si="0"/>
        <v>166539</v>
      </c>
      <c r="C33" s="25">
        <f t="shared" si="1"/>
        <v>0.73707620463932377</v>
      </c>
      <c r="D33" s="14">
        <f>'REPORT_CN+CH+MX+EU'!F36</f>
        <v>22428004</v>
      </c>
      <c r="E33" s="25">
        <f t="shared" si="2"/>
        <v>99.262923795360678</v>
      </c>
      <c r="F33" s="14">
        <f>'REPORT_CN+CH+MX+EU'!E36</f>
        <v>22594543</v>
      </c>
      <c r="G33">
        <f>'REPORT_CN+CH+MX+EU'!G36</f>
        <v>5161801</v>
      </c>
      <c r="H33" s="24">
        <f t="shared" si="3"/>
        <v>23.014981627433276</v>
      </c>
      <c r="I33" s="26">
        <f t="shared" si="4"/>
        <v>22.845343674355352</v>
      </c>
      <c r="K33" s="24">
        <f t="shared" si="5"/>
        <v>32.845343674355348</v>
      </c>
      <c r="L33">
        <f t="shared" si="6"/>
        <v>7421255.2999999989</v>
      </c>
      <c r="N33" s="24">
        <f t="shared" si="7"/>
        <v>42.845343674355348</v>
      </c>
      <c r="O33">
        <f t="shared" si="8"/>
        <v>9680709.5999999978</v>
      </c>
    </row>
    <row r="34" spans="1:15" x14ac:dyDescent="0.35">
      <c r="A34" s="13" t="s">
        <v>55</v>
      </c>
      <c r="B34" s="14">
        <f t="shared" si="0"/>
        <v>8245155</v>
      </c>
      <c r="C34" s="25">
        <f t="shared" si="1"/>
        <v>2.5580532920811843</v>
      </c>
      <c r="D34" s="14">
        <f>'REPORT_CN+CH+MX+EU'!F37</f>
        <v>314076316</v>
      </c>
      <c r="E34" s="25">
        <f t="shared" si="2"/>
        <v>97.441946707918817</v>
      </c>
      <c r="F34" s="14">
        <f>'REPORT_CN+CH+MX+EU'!E37</f>
        <v>322321471</v>
      </c>
      <c r="G34" s="14">
        <f>'REPORT_CN+CH+MX+EU'!G37</f>
        <v>91544974</v>
      </c>
      <c r="H34" s="24">
        <f t="shared" si="3"/>
        <v>29.147366208918474</v>
      </c>
      <c r="I34" s="26">
        <f t="shared" si="4"/>
        <v>28.401761048056276</v>
      </c>
      <c r="K34" s="24">
        <f t="shared" si="5"/>
        <v>38.401761048056272</v>
      </c>
      <c r="L34">
        <f t="shared" si="6"/>
        <v>123777121.09999999</v>
      </c>
      <c r="N34" s="24">
        <f t="shared" si="7"/>
        <v>48.401761048056272</v>
      </c>
      <c r="O34">
        <f t="shared" si="8"/>
        <v>156009268.19999999</v>
      </c>
    </row>
    <row r="35" spans="1:15" x14ac:dyDescent="0.35">
      <c r="A35" s="13" t="s">
        <v>56</v>
      </c>
      <c r="B35" s="14">
        <f t="shared" si="0"/>
        <v>45480063</v>
      </c>
      <c r="C35" s="25">
        <f t="shared" si="1"/>
        <v>3.7131918882692312</v>
      </c>
      <c r="D35" s="14">
        <f>'REPORT_CN+CH+MX+EU'!F38</f>
        <v>1179343872</v>
      </c>
      <c r="E35" s="25">
        <f t="shared" si="2"/>
        <v>96.286808111730764</v>
      </c>
      <c r="F35" s="14">
        <f>'REPORT_CN+CH+MX+EU'!E38</f>
        <v>1224823935</v>
      </c>
      <c r="G35" s="14">
        <f>'REPORT_CN+CH+MX+EU'!G38</f>
        <v>265413836</v>
      </c>
      <c r="H35" s="24">
        <f t="shared" si="3"/>
        <v>22.505211779317236</v>
      </c>
      <c r="I35" s="26">
        <f t="shared" si="4"/>
        <v>21.669550081089817</v>
      </c>
      <c r="K35" s="24">
        <f t="shared" si="5"/>
        <v>31.669550081089817</v>
      </c>
      <c r="L35">
        <f t="shared" si="6"/>
        <v>387896229.49999994</v>
      </c>
      <c r="N35" s="24">
        <f t="shared" si="7"/>
        <v>41.669550081089817</v>
      </c>
      <c r="O35">
        <f t="shared" si="8"/>
        <v>510378623</v>
      </c>
    </row>
    <row r="36" spans="1:15" x14ac:dyDescent="0.35">
      <c r="A36" s="13" t="s">
        <v>57</v>
      </c>
      <c r="B36" s="14">
        <f t="shared" si="0"/>
        <v>389163951</v>
      </c>
      <c r="C36" s="25">
        <f t="shared" si="1"/>
        <v>53.711773154579284</v>
      </c>
      <c r="D36" s="14">
        <f>'REPORT_CN+CH+MX+EU'!F39</f>
        <v>335377296</v>
      </c>
      <c r="E36" s="25">
        <f t="shared" si="2"/>
        <v>46.288226845420716</v>
      </c>
      <c r="F36" s="14">
        <f>'REPORT_CN+CH+MX+EU'!E39</f>
        <v>724541247</v>
      </c>
      <c r="G36" s="14">
        <f>'REPORT_CN+CH+MX+EU'!G39</f>
        <v>70075417</v>
      </c>
      <c r="H36" s="24">
        <f t="shared" si="3"/>
        <v>20.894502351763251</v>
      </c>
      <c r="I36" s="26">
        <f t="shared" si="4"/>
        <v>9.671694646805939</v>
      </c>
      <c r="K36" s="24">
        <f t="shared" si="5"/>
        <v>19.671694646805939</v>
      </c>
      <c r="L36">
        <f t="shared" si="6"/>
        <v>142529541.70000002</v>
      </c>
      <c r="N36" s="24">
        <f t="shared" si="7"/>
        <v>29.671694646805939</v>
      </c>
      <c r="O36">
        <f t="shared" si="8"/>
        <v>214983666.40000001</v>
      </c>
    </row>
    <row r="37" spans="1:15" x14ac:dyDescent="0.35">
      <c r="A37" s="13" t="s">
        <v>58</v>
      </c>
      <c r="B37" s="14">
        <f t="shared" si="0"/>
        <v>2937529</v>
      </c>
      <c r="C37" s="25">
        <f t="shared" si="1"/>
        <v>0.73723364488214249</v>
      </c>
      <c r="D37" s="14">
        <f>'REPORT_CN+CH+MX+EU'!F40</f>
        <v>395515393</v>
      </c>
      <c r="E37" s="25">
        <f t="shared" si="2"/>
        <v>99.262766355117861</v>
      </c>
      <c r="F37" s="14">
        <f>'REPORT_CN+CH+MX+EU'!E40</f>
        <v>398452922</v>
      </c>
      <c r="G37" s="14">
        <f>'REPORT_CN+CH+MX+EU'!G40</f>
        <v>63705942</v>
      </c>
      <c r="H37" s="24">
        <f t="shared" si="3"/>
        <v>16.107070199414462</v>
      </c>
      <c r="I37" s="26">
        <f t="shared" si="4"/>
        <v>15.988323458699595</v>
      </c>
      <c r="K37" s="24">
        <f t="shared" si="5"/>
        <v>25.988323458699597</v>
      </c>
      <c r="L37">
        <f t="shared" si="6"/>
        <v>103551234.2</v>
      </c>
      <c r="N37" s="24">
        <f t="shared" si="7"/>
        <v>35.988323458699597</v>
      </c>
      <c r="O37">
        <f t="shared" si="8"/>
        <v>143396526.40000001</v>
      </c>
    </row>
    <row r="38" spans="1:15" x14ac:dyDescent="0.35">
      <c r="A38" s="13" t="s">
        <v>59</v>
      </c>
      <c r="B38" s="14">
        <f t="shared" si="0"/>
        <v>244970</v>
      </c>
      <c r="C38" s="25">
        <f t="shared" si="1"/>
        <v>5.0125766421679478E-2</v>
      </c>
      <c r="D38" s="14">
        <f>'REPORT_CN+CH+MX+EU'!F41</f>
        <v>488465762</v>
      </c>
      <c r="E38" s="25">
        <f t="shared" si="2"/>
        <v>99.949874233578313</v>
      </c>
      <c r="F38" s="14">
        <f>'REPORT_CN+CH+MX+EU'!E41</f>
        <v>488710732</v>
      </c>
      <c r="G38" s="14">
        <f>'REPORT_CN+CH+MX+EU'!G41</f>
        <v>26794145</v>
      </c>
      <c r="H38" s="24">
        <f t="shared" si="3"/>
        <v>5.4853680819496207</v>
      </c>
      <c r="I38" s="26">
        <f t="shared" si="4"/>
        <v>5.4826184991574936</v>
      </c>
      <c r="K38" s="24">
        <f t="shared" si="5"/>
        <v>15.482618499157493</v>
      </c>
      <c r="L38">
        <f t="shared" si="6"/>
        <v>75665218.200000003</v>
      </c>
      <c r="N38" s="24">
        <f t="shared" si="7"/>
        <v>25.482618499157493</v>
      </c>
      <c r="O38">
        <f t="shared" si="8"/>
        <v>124536291.40000001</v>
      </c>
    </row>
    <row r="39" spans="1:15" x14ac:dyDescent="0.35">
      <c r="A39" s="13" t="s">
        <v>60</v>
      </c>
      <c r="B39" s="14">
        <f t="shared" si="0"/>
        <v>994372</v>
      </c>
      <c r="C39" s="25">
        <f t="shared" si="1"/>
        <v>2.5558124291342241</v>
      </c>
      <c r="D39" s="14">
        <f>'REPORT_CN+CH+MX+EU'!F42</f>
        <v>37911926</v>
      </c>
      <c r="E39" s="25">
        <f t="shared" si="2"/>
        <v>97.444187570865779</v>
      </c>
      <c r="F39" s="14">
        <f>'REPORT_CN+CH+MX+EU'!E42</f>
        <v>38906298</v>
      </c>
      <c r="G39" s="14">
        <f>'REPORT_CN+CH+MX+EU'!G42</f>
        <v>9272167</v>
      </c>
      <c r="H39" s="24">
        <f t="shared" si="3"/>
        <v>24.457124652543371</v>
      </c>
      <c r="I39" s="26">
        <f t="shared" si="4"/>
        <v>23.832046420864817</v>
      </c>
      <c r="K39" s="24">
        <f t="shared" si="5"/>
        <v>33.832046420864813</v>
      </c>
      <c r="L39">
        <f t="shared" si="6"/>
        <v>13162796.799999999</v>
      </c>
      <c r="N39" s="24">
        <f t="shared" si="7"/>
        <v>43.832046420864813</v>
      </c>
      <c r="O39">
        <f t="shared" si="8"/>
        <v>17053426.599999998</v>
      </c>
    </row>
    <row r="40" spans="1:15" x14ac:dyDescent="0.35">
      <c r="A40" s="13" t="s">
        <v>61</v>
      </c>
      <c r="B40" s="14">
        <f t="shared" si="0"/>
        <v>671591675</v>
      </c>
      <c r="C40" s="25">
        <f t="shared" si="1"/>
        <v>40.066366535037616</v>
      </c>
      <c r="D40" s="14">
        <f>'REPORT_CN+CH+MX+EU'!F43</f>
        <v>1004606426</v>
      </c>
      <c r="E40" s="25">
        <f t="shared" si="2"/>
        <v>59.933633464962384</v>
      </c>
      <c r="F40" s="14">
        <f>'REPORT_CN+CH+MX+EU'!E43</f>
        <v>1676198101</v>
      </c>
      <c r="G40" s="14">
        <f>'REPORT_CN+CH+MX+EU'!G43</f>
        <v>261009893</v>
      </c>
      <c r="H40" s="24">
        <f t="shared" si="3"/>
        <v>25.981308325813956</v>
      </c>
      <c r="I40" s="26">
        <f t="shared" si="4"/>
        <v>15.571542101395091</v>
      </c>
      <c r="K40" s="24">
        <f t="shared" si="5"/>
        <v>25.571542101395089</v>
      </c>
      <c r="L40">
        <f t="shared" si="6"/>
        <v>428629703.09999996</v>
      </c>
      <c r="N40" s="24">
        <f t="shared" si="7"/>
        <v>35.571542101395089</v>
      </c>
      <c r="O40">
        <f t="shared" si="8"/>
        <v>596249513.19999993</v>
      </c>
    </row>
    <row r="41" spans="1:15" x14ac:dyDescent="0.35">
      <c r="A41" s="13" t="s">
        <v>62</v>
      </c>
      <c r="B41" s="14">
        <f t="shared" si="0"/>
        <v>1039549800</v>
      </c>
      <c r="C41" s="25">
        <f t="shared" si="1"/>
        <v>5.3888039913541999</v>
      </c>
      <c r="D41" s="14">
        <f>'REPORT_CN+CH+MX+EU'!F44</f>
        <v>18251368958</v>
      </c>
      <c r="E41" s="25">
        <f t="shared" si="2"/>
        <v>94.611196008645805</v>
      </c>
      <c r="F41" s="14">
        <f>'REPORT_CN+CH+MX+EU'!E44</f>
        <v>19290918758</v>
      </c>
      <c r="G41" s="14">
        <f>'REPORT_CN+CH+MX+EU'!G44</f>
        <v>2627795197</v>
      </c>
      <c r="H41" s="24">
        <f t="shared" si="3"/>
        <v>14.397797792850909</v>
      </c>
      <c r="I41" s="26">
        <f t="shared" si="4"/>
        <v>13.621928690722653</v>
      </c>
      <c r="K41" s="24">
        <f t="shared" si="5"/>
        <v>23.621928690722655</v>
      </c>
      <c r="L41">
        <f t="shared" si="6"/>
        <v>4556887072.8000002</v>
      </c>
      <c r="N41" s="24">
        <f t="shared" si="7"/>
        <v>33.621928690722655</v>
      </c>
      <c r="O41">
        <f t="shared" si="8"/>
        <v>6485978948.6000004</v>
      </c>
    </row>
    <row r="42" spans="1:15" x14ac:dyDescent="0.35">
      <c r="A42" s="13" t="s">
        <v>63</v>
      </c>
      <c r="B42" s="14">
        <f t="shared" si="0"/>
        <v>14777732</v>
      </c>
      <c r="C42" s="25">
        <f t="shared" si="1"/>
        <v>0.57757857340272656</v>
      </c>
      <c r="D42" s="14">
        <f>'REPORT_CN+CH+MX+EU'!F45</f>
        <v>2543788787</v>
      </c>
      <c r="E42" s="25">
        <f t="shared" si="2"/>
        <v>99.422421426597268</v>
      </c>
      <c r="F42" s="14">
        <f>'REPORT_CN+CH+MX+EU'!E45</f>
        <v>2558566519</v>
      </c>
      <c r="G42" s="14">
        <f>'REPORT_CN+CH+MX+EU'!G45</f>
        <v>542839747</v>
      </c>
      <c r="H42" s="24">
        <f t="shared" si="3"/>
        <v>21.339812085585706</v>
      </c>
      <c r="I42" s="26">
        <f t="shared" si="4"/>
        <v>21.216557903374955</v>
      </c>
      <c r="K42" s="24">
        <f t="shared" si="5"/>
        <v>31.216557903374955</v>
      </c>
      <c r="L42">
        <f t="shared" si="6"/>
        <v>798696398.89999998</v>
      </c>
      <c r="N42" s="24">
        <f t="shared" si="7"/>
        <v>41.216557903374955</v>
      </c>
      <c r="O42">
        <f t="shared" si="8"/>
        <v>1054553050.8</v>
      </c>
    </row>
    <row r="43" spans="1:15" x14ac:dyDescent="0.35">
      <c r="A43" s="13" t="s">
        <v>64</v>
      </c>
      <c r="B43" s="14">
        <f t="shared" si="0"/>
        <v>4517</v>
      </c>
      <c r="C43" s="25">
        <f t="shared" si="1"/>
        <v>0.125903371322685</v>
      </c>
      <c r="D43" s="14">
        <f>'REPORT_CN+CH+MX+EU'!F46</f>
        <v>3583155</v>
      </c>
      <c r="E43" s="25">
        <f t="shared" si="2"/>
        <v>99.874096628677322</v>
      </c>
      <c r="F43" s="14">
        <f>'REPORT_CN+CH+MX+EU'!E46</f>
        <v>3587672</v>
      </c>
      <c r="G43" s="14">
        <f>'REPORT_CN+CH+MX+EU'!G46</f>
        <v>861561</v>
      </c>
      <c r="H43" s="24">
        <f t="shared" si="3"/>
        <v>24.044759436864997</v>
      </c>
      <c r="I43" s="26">
        <f t="shared" si="4"/>
        <v>24.014486274107554</v>
      </c>
      <c r="K43" s="24">
        <f t="shared" si="5"/>
        <v>34.014486274107554</v>
      </c>
      <c r="L43">
        <f t="shared" si="6"/>
        <v>1220328.2</v>
      </c>
      <c r="N43" s="24">
        <f t="shared" si="7"/>
        <v>44.014486274107554</v>
      </c>
      <c r="O43">
        <f t="shared" si="8"/>
        <v>1579095.4000000001</v>
      </c>
    </row>
    <row r="44" spans="1:15" x14ac:dyDescent="0.35">
      <c r="A44" s="13" t="s">
        <v>65</v>
      </c>
      <c r="B44" s="14">
        <f t="shared" si="0"/>
        <v>55039846</v>
      </c>
      <c r="C44" s="25">
        <f t="shared" si="1"/>
        <v>1.8388597973594889</v>
      </c>
      <c r="D44" s="14">
        <f>'REPORT_CN+CH+MX+EU'!F47</f>
        <v>2938110914</v>
      </c>
      <c r="E44" s="25">
        <f t="shared" si="2"/>
        <v>98.16114020264051</v>
      </c>
      <c r="F44" s="14">
        <f>'REPORT_CN+CH+MX+EU'!E47</f>
        <v>2993150760</v>
      </c>
      <c r="G44" s="14">
        <f>'REPORT_CN+CH+MX+EU'!G47</f>
        <v>1090651369</v>
      </c>
      <c r="H44" s="24">
        <f t="shared" si="3"/>
        <v>37.120837195188336</v>
      </c>
      <c r="I44" s="26">
        <f t="shared" si="4"/>
        <v>36.438237043562751</v>
      </c>
      <c r="K44" s="24">
        <f t="shared" si="5"/>
        <v>46.438237043562751</v>
      </c>
      <c r="L44">
        <f t="shared" si="6"/>
        <v>1389966445</v>
      </c>
      <c r="N44" s="24">
        <f t="shared" si="7"/>
        <v>56.438237043562751</v>
      </c>
      <c r="O44">
        <f t="shared" si="8"/>
        <v>1689281521.0000002</v>
      </c>
    </row>
    <row r="45" spans="1:15" x14ac:dyDescent="0.35">
      <c r="A45" s="13" t="s">
        <v>66</v>
      </c>
      <c r="B45" s="14">
        <f t="shared" si="0"/>
        <v>-18453</v>
      </c>
      <c r="C45" s="25">
        <f t="shared" si="1"/>
        <v>-0.11901821869463852</v>
      </c>
      <c r="D45" s="14">
        <f>'REPORT_CN+CH+MX+EU'!F48</f>
        <v>15522802</v>
      </c>
      <c r="E45" s="25">
        <f t="shared" si="2"/>
        <v>100.11901821869463</v>
      </c>
      <c r="F45" s="14">
        <f>'REPORT_CN+CH+MX+EU'!E48</f>
        <v>15504349</v>
      </c>
      <c r="G45" s="14">
        <f>'REPORT_CN+CH+MX+EU'!G48</f>
        <v>3903340</v>
      </c>
      <c r="H45" s="24">
        <f t="shared" si="3"/>
        <v>25.145846735660225</v>
      </c>
      <c r="I45" s="26">
        <f t="shared" si="4"/>
        <v>25.175774874520691</v>
      </c>
      <c r="K45" s="24">
        <f t="shared" si="5"/>
        <v>35.175774874520691</v>
      </c>
      <c r="L45">
        <f t="shared" si="6"/>
        <v>5453774.9000000004</v>
      </c>
      <c r="N45" s="24">
        <f t="shared" si="7"/>
        <v>45.175774874520691</v>
      </c>
      <c r="O45">
        <f t="shared" si="8"/>
        <v>7004209.7999999998</v>
      </c>
    </row>
    <row r="46" spans="1:15" x14ac:dyDescent="0.35">
      <c r="A46" s="13" t="s">
        <v>67</v>
      </c>
      <c r="B46" s="14">
        <f t="shared" si="0"/>
        <v>22078870</v>
      </c>
      <c r="C46" s="25">
        <f t="shared" si="1"/>
        <v>1.1354134473920272</v>
      </c>
      <c r="D46" s="14">
        <f>'REPORT_CN+CH+MX+EU'!F49</f>
        <v>1922487671</v>
      </c>
      <c r="E46" s="25">
        <f t="shared" si="2"/>
        <v>98.864586552607975</v>
      </c>
      <c r="F46" s="14">
        <f>'REPORT_CN+CH+MX+EU'!E49</f>
        <v>1944566541</v>
      </c>
      <c r="G46" s="14">
        <f>'REPORT_CN+CH+MX+EU'!G49</f>
        <v>357306219</v>
      </c>
      <c r="H46" s="24">
        <f t="shared" si="3"/>
        <v>18.58561822735351</v>
      </c>
      <c r="I46" s="26">
        <f t="shared" si="4"/>
        <v>18.374594618719197</v>
      </c>
      <c r="K46" s="24">
        <f t="shared" si="5"/>
        <v>28.374594618719197</v>
      </c>
      <c r="L46">
        <f t="shared" si="6"/>
        <v>551762873.10000002</v>
      </c>
      <c r="N46" s="24">
        <f t="shared" si="7"/>
        <v>38.3745946187192</v>
      </c>
      <c r="O46">
        <f t="shared" si="8"/>
        <v>746219527.20000005</v>
      </c>
    </row>
    <row r="47" spans="1:15" x14ac:dyDescent="0.35">
      <c r="A47" s="13" t="s">
        <v>68</v>
      </c>
      <c r="B47" s="14">
        <f t="shared" si="0"/>
        <v>1042059</v>
      </c>
      <c r="C47" s="25">
        <f t="shared" si="1"/>
        <v>5.8786860222069741</v>
      </c>
      <c r="D47" s="14">
        <f>'REPORT_CN+CH+MX+EU'!F50</f>
        <v>16683994</v>
      </c>
      <c r="E47" s="25">
        <f t="shared" si="2"/>
        <v>94.121313977793022</v>
      </c>
      <c r="F47" s="14">
        <f>'REPORT_CN+CH+MX+EU'!E50</f>
        <v>17726053</v>
      </c>
      <c r="G47">
        <f>'REPORT_CN+CH+MX+EU'!G50</f>
        <v>4206964</v>
      </c>
      <c r="H47" s="24">
        <f t="shared" si="3"/>
        <v>25.215568885963396</v>
      </c>
      <c r="I47" s="26">
        <f t="shared" si="4"/>
        <v>23.733224762444294</v>
      </c>
      <c r="K47" s="24">
        <f t="shared" si="5"/>
        <v>33.733224762444294</v>
      </c>
      <c r="L47">
        <f t="shared" si="6"/>
        <v>5979569.2999999989</v>
      </c>
      <c r="N47" s="24">
        <f t="shared" si="7"/>
        <v>43.733224762444294</v>
      </c>
      <c r="O47">
        <f t="shared" si="8"/>
        <v>7752174.5999999996</v>
      </c>
    </row>
    <row r="48" spans="1:15" x14ac:dyDescent="0.35">
      <c r="A48" s="13" t="s">
        <v>69</v>
      </c>
      <c r="B48" s="14">
        <f t="shared" si="0"/>
        <v>1272008</v>
      </c>
      <c r="C48" s="25">
        <f t="shared" si="1"/>
        <v>0.85506421908672559</v>
      </c>
      <c r="D48" s="14">
        <f>'REPORT_CN+CH+MX+EU'!F51</f>
        <v>147489684</v>
      </c>
      <c r="E48" s="25">
        <f t="shared" si="2"/>
        <v>99.144935780913272</v>
      </c>
      <c r="F48" s="14">
        <f>'REPORT_CN+CH+MX+EU'!E51</f>
        <v>148761692</v>
      </c>
      <c r="G48" s="14">
        <f>'REPORT_CN+CH+MX+EU'!G51</f>
        <v>42258882</v>
      </c>
      <c r="H48" s="24">
        <f t="shared" si="3"/>
        <v>28.652093389799383</v>
      </c>
      <c r="I48" s="26">
        <f t="shared" si="4"/>
        <v>28.407099591203895</v>
      </c>
      <c r="K48" s="24">
        <f t="shared" si="5"/>
        <v>38.407099591203895</v>
      </c>
      <c r="L48">
        <f t="shared" si="6"/>
        <v>57135051.200000003</v>
      </c>
      <c r="N48" s="24">
        <f t="shared" si="7"/>
        <v>48.407099591203895</v>
      </c>
      <c r="O48">
        <f t="shared" si="8"/>
        <v>72011220.399999991</v>
      </c>
    </row>
    <row r="49" spans="1:15" x14ac:dyDescent="0.35">
      <c r="A49" s="13" t="s">
        <v>70</v>
      </c>
      <c r="B49" s="14">
        <f t="shared" si="0"/>
        <v>0</v>
      </c>
      <c r="C49" s="25">
        <f t="shared" si="1"/>
        <v>0</v>
      </c>
      <c r="D49" s="14">
        <f>'REPORT_CN+CH+MX+EU'!F52</f>
        <v>917876</v>
      </c>
      <c r="E49" s="25">
        <f t="shared" si="2"/>
        <v>100</v>
      </c>
      <c r="F49" s="14">
        <f>'REPORT_CN+CH+MX+EU'!E52</f>
        <v>917876</v>
      </c>
      <c r="G49">
        <f>'REPORT_CN+CH+MX+EU'!G52</f>
        <v>168117</v>
      </c>
      <c r="H49" s="24">
        <f t="shared" si="3"/>
        <v>18.315872732264488</v>
      </c>
      <c r="I49" s="26">
        <f t="shared" si="4"/>
        <v>18.315872732264488</v>
      </c>
      <c r="K49" s="24">
        <f t="shared" si="5"/>
        <v>28.315872732264488</v>
      </c>
      <c r="L49">
        <f t="shared" si="6"/>
        <v>259904.59999999998</v>
      </c>
      <c r="N49" s="24">
        <f t="shared" si="7"/>
        <v>38.315872732264488</v>
      </c>
      <c r="O49">
        <f t="shared" si="8"/>
        <v>351692.2</v>
      </c>
    </row>
    <row r="50" spans="1:15" x14ac:dyDescent="0.35">
      <c r="A50" s="13" t="s">
        <v>71</v>
      </c>
      <c r="B50" s="14">
        <f t="shared" si="0"/>
        <v>175029074</v>
      </c>
      <c r="C50" s="25">
        <f t="shared" si="1"/>
        <v>6.4582351594820127</v>
      </c>
      <c r="D50" s="14">
        <f>'REPORT_CN+CH+MX+EU'!F53</f>
        <v>2535139721</v>
      </c>
      <c r="E50" s="25">
        <f t="shared" si="2"/>
        <v>93.541764840517985</v>
      </c>
      <c r="F50" s="14">
        <f>'REPORT_CN+CH+MX+EU'!E53</f>
        <v>2710168795</v>
      </c>
      <c r="G50">
        <f>'REPORT_CN+CH+MX+EU'!G53</f>
        <v>538214154</v>
      </c>
      <c r="H50" s="24">
        <f t="shared" si="3"/>
        <v>21.230157436360091</v>
      </c>
      <c r="I50" s="26">
        <f t="shared" si="4"/>
        <v>19.8590639443917</v>
      </c>
      <c r="K50" s="24">
        <f t="shared" si="5"/>
        <v>29.8590639443917</v>
      </c>
      <c r="L50">
        <f t="shared" si="6"/>
        <v>809231033.5</v>
      </c>
      <c r="N50" s="24">
        <f t="shared" si="7"/>
        <v>39.8590639443917</v>
      </c>
      <c r="O50">
        <f t="shared" si="8"/>
        <v>1080247913</v>
      </c>
    </row>
    <row r="51" spans="1:15" x14ac:dyDescent="0.35">
      <c r="A51" s="13" t="s">
        <v>72</v>
      </c>
      <c r="B51" s="14">
        <f t="shared" si="0"/>
        <v>1124216262</v>
      </c>
      <c r="C51" s="25">
        <f t="shared" si="1"/>
        <v>51.411260507878971</v>
      </c>
      <c r="D51" s="14">
        <f>'REPORT_CN+CH+MX+EU'!F54</f>
        <v>1062495853</v>
      </c>
      <c r="E51" s="25">
        <f t="shared" si="2"/>
        <v>48.588739492121029</v>
      </c>
      <c r="F51" s="14">
        <f>'REPORT_CN+CH+MX+EU'!E54</f>
        <v>2186712115</v>
      </c>
      <c r="G51">
        <f>'REPORT_CN+CH+MX+EU'!G54</f>
        <v>79442938</v>
      </c>
      <c r="H51" s="24">
        <f t="shared" si="3"/>
        <v>7.4770115832160338</v>
      </c>
      <c r="I51" s="26">
        <f t="shared" si="4"/>
        <v>3.6329856799645528</v>
      </c>
      <c r="K51" s="24">
        <f t="shared" si="5"/>
        <v>13.632985679964552</v>
      </c>
      <c r="L51">
        <f t="shared" si="6"/>
        <v>298114149.5</v>
      </c>
      <c r="N51" s="24">
        <f t="shared" si="7"/>
        <v>23.632985679964552</v>
      </c>
      <c r="O51">
        <f t="shared" si="8"/>
        <v>516785361</v>
      </c>
    </row>
    <row r="52" spans="1:15" x14ac:dyDescent="0.35">
      <c r="A52" s="13" t="s">
        <v>73</v>
      </c>
      <c r="B52" s="14">
        <f t="shared" si="0"/>
        <v>3048436</v>
      </c>
      <c r="C52" s="25">
        <f t="shared" si="1"/>
        <v>21.650439445322348</v>
      </c>
      <c r="D52" s="14">
        <f>'REPORT_CN+CH+MX+EU'!F55</f>
        <v>11031814</v>
      </c>
      <c r="E52" s="25">
        <f t="shared" si="2"/>
        <v>78.349560554677652</v>
      </c>
      <c r="F52" s="14">
        <f>'REPORT_CN+CH+MX+EU'!E55</f>
        <v>14080250</v>
      </c>
      <c r="G52" s="14">
        <f>'REPORT_CN+CH+MX+EU'!G55</f>
        <v>1937873</v>
      </c>
      <c r="H52" s="24">
        <f t="shared" si="3"/>
        <v>17.566222563215806</v>
      </c>
      <c r="I52" s="26">
        <f t="shared" si="4"/>
        <v>13.763058184336215</v>
      </c>
      <c r="K52" s="24">
        <f t="shared" si="5"/>
        <v>23.763058184336217</v>
      </c>
      <c r="L52">
        <f t="shared" si="6"/>
        <v>3345898</v>
      </c>
      <c r="N52" s="24">
        <f t="shared" si="7"/>
        <v>33.763058184336217</v>
      </c>
      <c r="O52">
        <f t="shared" si="8"/>
        <v>4753923</v>
      </c>
    </row>
    <row r="53" spans="1:15" x14ac:dyDescent="0.35">
      <c r="A53" s="13" t="s">
        <v>74</v>
      </c>
      <c r="B53" s="14">
        <f t="shared" si="0"/>
        <v>0</v>
      </c>
      <c r="C53" s="25">
        <f t="shared" si="1"/>
        <v>0</v>
      </c>
      <c r="D53" s="14">
        <f>'REPORT_CN+CH+MX+EU'!F56</f>
        <v>3536159</v>
      </c>
      <c r="E53" s="25">
        <f t="shared" si="2"/>
        <v>100</v>
      </c>
      <c r="F53" s="14">
        <f>'REPORT_CN+CH+MX+EU'!E56</f>
        <v>3536159</v>
      </c>
      <c r="G53" s="14">
        <f>'REPORT_CN+CH+MX+EU'!G56</f>
        <v>1029187</v>
      </c>
      <c r="H53" s="24">
        <f t="shared" si="3"/>
        <v>29.104658472653519</v>
      </c>
      <c r="I53" s="26">
        <f t="shared" si="4"/>
        <v>29.104658472653519</v>
      </c>
      <c r="K53" s="24">
        <f t="shared" si="5"/>
        <v>39.104658472653519</v>
      </c>
      <c r="L53">
        <f t="shared" si="6"/>
        <v>1382802.9</v>
      </c>
      <c r="N53" s="24">
        <f t="shared" si="7"/>
        <v>49.104658472653519</v>
      </c>
      <c r="O53">
        <f t="shared" si="8"/>
        <v>1736418.7999999998</v>
      </c>
    </row>
    <row r="54" spans="1:15" x14ac:dyDescent="0.35">
      <c r="A54" s="13" t="s">
        <v>75</v>
      </c>
      <c r="B54" s="14">
        <f t="shared" si="0"/>
        <v>784127</v>
      </c>
      <c r="C54" s="25">
        <f t="shared" si="1"/>
        <v>1.4800855411286526</v>
      </c>
      <c r="D54" s="14">
        <f>'REPORT_CN+CH+MX+EU'!F57</f>
        <v>52194365</v>
      </c>
      <c r="E54" s="25">
        <f t="shared" si="2"/>
        <v>98.519914458871341</v>
      </c>
      <c r="F54" s="14">
        <f>'REPORT_CN+CH+MX+EU'!E57</f>
        <v>52978492</v>
      </c>
      <c r="G54" s="14">
        <f>'REPORT_CN+CH+MX+EU'!G57</f>
        <v>15632325</v>
      </c>
      <c r="H54" s="24">
        <f t="shared" si="3"/>
        <v>29.950215890163623</v>
      </c>
      <c r="I54" s="26">
        <f t="shared" si="4"/>
        <v>29.506927075236494</v>
      </c>
      <c r="K54" s="24">
        <f t="shared" si="5"/>
        <v>39.50692707523649</v>
      </c>
      <c r="L54">
        <f t="shared" si="6"/>
        <v>20930174.199999999</v>
      </c>
      <c r="N54" s="24">
        <f t="shared" si="7"/>
        <v>49.50692707523649</v>
      </c>
      <c r="O54">
        <f t="shared" si="8"/>
        <v>26228023.399999999</v>
      </c>
    </row>
    <row r="55" spans="1:15" x14ac:dyDescent="0.35">
      <c r="A55" s="13" t="s">
        <v>76</v>
      </c>
      <c r="B55" s="14">
        <f t="shared" si="0"/>
        <v>-2012</v>
      </c>
      <c r="C55" s="25">
        <f t="shared" si="1"/>
        <v>-1.4517936325860998E-2</v>
      </c>
      <c r="D55" s="14">
        <f>'REPORT_CN+CH+MX+EU'!F58</f>
        <v>13860731</v>
      </c>
      <c r="E55" s="25">
        <f t="shared" si="2"/>
        <v>100.01451793632586</v>
      </c>
      <c r="F55" s="14">
        <f>'REPORT_CN+CH+MX+EU'!E58</f>
        <v>13858719</v>
      </c>
      <c r="G55" s="14">
        <f>'REPORT_CN+CH+MX+EU'!G58</f>
        <v>3278801</v>
      </c>
      <c r="H55" s="24">
        <f t="shared" si="3"/>
        <v>23.655325249440306</v>
      </c>
      <c r="I55" s="26">
        <f t="shared" si="4"/>
        <v>23.658759514497696</v>
      </c>
      <c r="K55" s="24">
        <f t="shared" si="5"/>
        <v>33.658759514497696</v>
      </c>
      <c r="L55">
        <f t="shared" si="6"/>
        <v>4664672.8999999994</v>
      </c>
      <c r="N55" s="24">
        <f t="shared" si="7"/>
        <v>43.658759514497696</v>
      </c>
      <c r="O55">
        <f t="shared" si="8"/>
        <v>6050544.7999999998</v>
      </c>
    </row>
    <row r="56" spans="1:15" x14ac:dyDescent="0.35">
      <c r="A56" s="13" t="s">
        <v>77</v>
      </c>
      <c r="B56" s="14">
        <f t="shared" si="0"/>
        <v>235687</v>
      </c>
      <c r="C56" s="25">
        <f t="shared" si="1"/>
        <v>9.388122063216911E-2</v>
      </c>
      <c r="D56" s="14">
        <f>'REPORT_CN+CH+MX+EU'!F59</f>
        <v>250812391</v>
      </c>
      <c r="E56" s="25">
        <f t="shared" si="2"/>
        <v>99.90611877936783</v>
      </c>
      <c r="F56" s="14">
        <f>'REPORT_CN+CH+MX+EU'!E59</f>
        <v>251048078</v>
      </c>
      <c r="G56" s="14">
        <f>'REPORT_CN+CH+MX+EU'!G59</f>
        <v>73780856</v>
      </c>
      <c r="H56" s="24">
        <f t="shared" si="3"/>
        <v>29.416750785649981</v>
      </c>
      <c r="I56" s="26">
        <f t="shared" si="4"/>
        <v>29.389133980942088</v>
      </c>
      <c r="K56" s="24">
        <f t="shared" si="5"/>
        <v>39.389133980942091</v>
      </c>
      <c r="L56">
        <f t="shared" si="6"/>
        <v>98885663.800000012</v>
      </c>
      <c r="N56" s="24">
        <f t="shared" si="7"/>
        <v>49.389133980942091</v>
      </c>
      <c r="O56">
        <f t="shared" si="8"/>
        <v>123990471.60000001</v>
      </c>
    </row>
    <row r="57" spans="1:15" x14ac:dyDescent="0.35">
      <c r="A57" s="13" t="s">
        <v>78</v>
      </c>
      <c r="B57" s="14">
        <f t="shared" si="0"/>
        <v>1385504</v>
      </c>
      <c r="C57" s="25">
        <f t="shared" si="1"/>
        <v>1.0864210262879725</v>
      </c>
      <c r="D57" s="14">
        <f>'REPORT_CN+CH+MX+EU'!F60</f>
        <v>126143692</v>
      </c>
      <c r="E57" s="25">
        <f t="shared" si="2"/>
        <v>98.913578973712021</v>
      </c>
      <c r="F57" s="14">
        <f>'REPORT_CN+CH+MX+EU'!E60</f>
        <v>127529196</v>
      </c>
      <c r="G57" s="14">
        <f>'REPORT_CN+CH+MX+EU'!G60</f>
        <v>33516271</v>
      </c>
      <c r="H57" s="24">
        <f t="shared" si="3"/>
        <v>26.569914411574381</v>
      </c>
      <c r="I57" s="26">
        <f t="shared" si="4"/>
        <v>26.281253274740319</v>
      </c>
      <c r="K57" s="24">
        <f t="shared" si="5"/>
        <v>36.281253274740322</v>
      </c>
      <c r="L57">
        <f t="shared" si="6"/>
        <v>46269190.600000001</v>
      </c>
      <c r="N57" s="24">
        <f t="shared" si="7"/>
        <v>46.281253274740322</v>
      </c>
      <c r="O57">
        <f t="shared" si="8"/>
        <v>59022110.20000001</v>
      </c>
    </row>
    <row r="58" spans="1:15" x14ac:dyDescent="0.35">
      <c r="A58" s="13" t="s">
        <v>79</v>
      </c>
      <c r="B58" s="14">
        <f t="shared" si="0"/>
        <v>226544348</v>
      </c>
      <c r="C58" s="25">
        <f t="shared" si="1"/>
        <v>36.309840013074499</v>
      </c>
      <c r="D58" s="14">
        <f>'REPORT_CN+CH+MX+EU'!F61</f>
        <v>397375636</v>
      </c>
      <c r="E58" s="25">
        <f t="shared" si="2"/>
        <v>63.690159986925501</v>
      </c>
      <c r="F58" s="14">
        <f>'REPORT_CN+CH+MX+EU'!E61</f>
        <v>623919984</v>
      </c>
      <c r="G58" s="14">
        <f>'REPORT_CN+CH+MX+EU'!G61</f>
        <v>107903915</v>
      </c>
      <c r="H58" s="24">
        <f t="shared" si="3"/>
        <v>27.154134583127789</v>
      </c>
      <c r="I58" s="26">
        <f t="shared" si="4"/>
        <v>17.294511759059155</v>
      </c>
      <c r="K58" s="24">
        <f t="shared" si="5"/>
        <v>27.294511759059155</v>
      </c>
      <c r="L58">
        <f t="shared" si="6"/>
        <v>170295913.39999998</v>
      </c>
      <c r="N58" s="24">
        <f t="shared" si="7"/>
        <v>37.294511759059155</v>
      </c>
      <c r="O58">
        <f t="shared" si="8"/>
        <v>232687911.80000001</v>
      </c>
    </row>
    <row r="59" spans="1:15" x14ac:dyDescent="0.35">
      <c r="A59" s="13" t="s">
        <v>80</v>
      </c>
      <c r="B59" s="14">
        <f t="shared" si="0"/>
        <v>3151578</v>
      </c>
      <c r="C59" s="25">
        <f t="shared" si="1"/>
        <v>0.7403052329191615</v>
      </c>
      <c r="D59" s="14">
        <f>'REPORT_CN+CH+MX+EU'!F62</f>
        <v>422561744</v>
      </c>
      <c r="E59" s="25">
        <f t="shared" si="2"/>
        <v>99.259694767080845</v>
      </c>
      <c r="F59" s="14">
        <f>'REPORT_CN+CH+MX+EU'!E62</f>
        <v>425713322</v>
      </c>
      <c r="G59" s="14">
        <f>'REPORT_CN+CH+MX+EU'!G62</f>
        <v>116757690</v>
      </c>
      <c r="H59" s="24">
        <f t="shared" si="3"/>
        <v>27.630918240435889</v>
      </c>
      <c r="I59" s="26">
        <f t="shared" si="4"/>
        <v>27.426365106798325</v>
      </c>
      <c r="K59" s="24">
        <f t="shared" si="5"/>
        <v>37.426365106798329</v>
      </c>
      <c r="L59">
        <f t="shared" si="6"/>
        <v>159329022.20000002</v>
      </c>
      <c r="N59" s="24">
        <f t="shared" si="7"/>
        <v>47.426365106798329</v>
      </c>
      <c r="O59">
        <f t="shared" si="8"/>
        <v>201900354.40000001</v>
      </c>
    </row>
    <row r="60" spans="1:15" x14ac:dyDescent="0.35">
      <c r="A60" s="13" t="s">
        <v>81</v>
      </c>
      <c r="B60" s="14">
        <f t="shared" si="0"/>
        <v>2744780</v>
      </c>
      <c r="C60" s="25">
        <f t="shared" si="1"/>
        <v>1.1786260972203055</v>
      </c>
      <c r="D60" s="14">
        <f>'REPORT_CN+CH+MX+EU'!F63</f>
        <v>230134842</v>
      </c>
      <c r="E60" s="25">
        <f t="shared" si="2"/>
        <v>98.821373902779698</v>
      </c>
      <c r="F60" s="14">
        <f>'REPORT_CN+CH+MX+EU'!E63</f>
        <v>232879622</v>
      </c>
      <c r="G60" s="14">
        <f>'REPORT_CN+CH+MX+EU'!G63</f>
        <v>54550860</v>
      </c>
      <c r="H60" s="24">
        <f t="shared" si="3"/>
        <v>23.70386836079345</v>
      </c>
      <c r="I60" s="26">
        <f t="shared" si="4"/>
        <v>23.424488382242394</v>
      </c>
      <c r="K60" s="24">
        <f t="shared" si="5"/>
        <v>33.424488382242394</v>
      </c>
      <c r="L60">
        <f t="shared" si="6"/>
        <v>77838822.200000003</v>
      </c>
      <c r="N60" s="24">
        <f t="shared" si="7"/>
        <v>43.424488382242394</v>
      </c>
      <c r="O60">
        <f t="shared" si="8"/>
        <v>101126784.40000001</v>
      </c>
    </row>
    <row r="61" spans="1:15" x14ac:dyDescent="0.35">
      <c r="A61" s="13" t="s">
        <v>82</v>
      </c>
      <c r="B61" s="14">
        <f t="shared" si="0"/>
        <v>39329959</v>
      </c>
      <c r="C61" s="25">
        <f t="shared" si="1"/>
        <v>10.760122433632205</v>
      </c>
      <c r="D61" s="14">
        <f>'REPORT_CN+CH+MX+EU'!F64</f>
        <v>326185947</v>
      </c>
      <c r="E61" s="25">
        <f t="shared" si="2"/>
        <v>89.239877566367795</v>
      </c>
      <c r="F61" s="14">
        <f>'REPORT_CN+CH+MX+EU'!E64</f>
        <v>365515906</v>
      </c>
      <c r="G61" s="14">
        <f>'REPORT_CN+CH+MX+EU'!G64</f>
        <v>84041612</v>
      </c>
      <c r="H61" s="24">
        <f t="shared" si="3"/>
        <v>25.764939530028251</v>
      </c>
      <c r="I61" s="26">
        <f t="shared" si="4"/>
        <v>22.992600491645909</v>
      </c>
      <c r="K61" s="24">
        <f t="shared" si="5"/>
        <v>32.992600491645909</v>
      </c>
      <c r="L61">
        <f t="shared" si="6"/>
        <v>120593202.59999999</v>
      </c>
      <c r="N61" s="24">
        <f t="shared" si="7"/>
        <v>42.992600491645909</v>
      </c>
      <c r="O61">
        <f t="shared" si="8"/>
        <v>157144793.20000002</v>
      </c>
    </row>
    <row r="62" spans="1:15" x14ac:dyDescent="0.35">
      <c r="A62" s="13" t="s">
        <v>83</v>
      </c>
      <c r="B62" s="14">
        <f t="shared" si="0"/>
        <v>4872542</v>
      </c>
      <c r="C62" s="25">
        <f t="shared" si="1"/>
        <v>2.1919288544489239</v>
      </c>
      <c r="D62" s="14">
        <f>'REPORT_CN+CH+MX+EU'!F65</f>
        <v>217422173</v>
      </c>
      <c r="E62" s="25">
        <f t="shared" si="2"/>
        <v>97.808071145551082</v>
      </c>
      <c r="F62" s="14">
        <f>'REPORT_CN+CH+MX+EU'!E65</f>
        <v>222294715</v>
      </c>
      <c r="G62" s="14">
        <f>'REPORT_CN+CH+MX+EU'!G65</f>
        <v>67098329</v>
      </c>
      <c r="H62" s="24">
        <f t="shared" si="3"/>
        <v>30.860849229025046</v>
      </c>
      <c r="I62" s="26">
        <f t="shared" si="4"/>
        <v>30.184401370046068</v>
      </c>
      <c r="K62" s="24">
        <f t="shared" si="5"/>
        <v>40.184401370046068</v>
      </c>
      <c r="L62">
        <f t="shared" si="6"/>
        <v>89327800.5</v>
      </c>
      <c r="N62" s="24">
        <f t="shared" si="7"/>
        <v>50.184401370046068</v>
      </c>
      <c r="O62">
        <f t="shared" si="8"/>
        <v>111557272.00000001</v>
      </c>
    </row>
    <row r="63" spans="1:15" x14ac:dyDescent="0.35">
      <c r="A63" s="13" t="s">
        <v>84</v>
      </c>
      <c r="B63" s="14">
        <f t="shared" si="0"/>
        <v>14315888</v>
      </c>
      <c r="C63" s="25">
        <f t="shared" si="1"/>
        <v>0.14319228863675793</v>
      </c>
      <c r="D63" s="14">
        <f>'REPORT_CN+CH+MX+EU'!F66</f>
        <v>9983350981</v>
      </c>
      <c r="E63" s="25">
        <f t="shared" si="2"/>
        <v>99.856807711363246</v>
      </c>
      <c r="F63" s="14">
        <f>'REPORT_CN+CH+MX+EU'!E66</f>
        <v>9997666869</v>
      </c>
      <c r="G63" s="14">
        <f>'REPORT_CN+CH+MX+EU'!G66</f>
        <v>2315610866</v>
      </c>
      <c r="H63" s="24">
        <f t="shared" si="3"/>
        <v>23.194725602725956</v>
      </c>
      <c r="I63" s="26">
        <f t="shared" si="4"/>
        <v>23.161512544292396</v>
      </c>
      <c r="K63" s="24">
        <f t="shared" si="5"/>
        <v>33.161512544292393</v>
      </c>
      <c r="L63">
        <f t="shared" si="6"/>
        <v>3315377552.8999996</v>
      </c>
      <c r="N63" s="24">
        <f t="shared" si="7"/>
        <v>43.161512544292393</v>
      </c>
      <c r="O63">
        <f t="shared" si="8"/>
        <v>4315144239.7999992</v>
      </c>
    </row>
    <row r="64" spans="1:15" x14ac:dyDescent="0.35">
      <c r="A64" s="13" t="s">
        <v>85</v>
      </c>
      <c r="B64" s="14">
        <f t="shared" si="0"/>
        <v>443636943</v>
      </c>
      <c r="C64" s="25">
        <f t="shared" si="1"/>
        <v>6.0607130374332465</v>
      </c>
      <c r="D64" s="14">
        <f>'REPORT_CN+CH+MX+EU'!F67</f>
        <v>6876243412</v>
      </c>
      <c r="E64" s="25">
        <f t="shared" si="2"/>
        <v>93.939286962566754</v>
      </c>
      <c r="F64" s="14">
        <f>'REPORT_CN+CH+MX+EU'!E67</f>
        <v>7319880355</v>
      </c>
      <c r="G64" s="14">
        <f>'REPORT_CN+CH+MX+EU'!G67</f>
        <v>1443714806</v>
      </c>
      <c r="H64" s="24">
        <f t="shared" si="3"/>
        <v>20.995690808160123</v>
      </c>
      <c r="I64" s="26">
        <f t="shared" si="4"/>
        <v>19.723202238050789</v>
      </c>
      <c r="K64" s="24">
        <f t="shared" si="5"/>
        <v>29.723202238050789</v>
      </c>
      <c r="L64">
        <f t="shared" si="6"/>
        <v>2175702841.5</v>
      </c>
      <c r="N64" s="24">
        <f t="shared" si="7"/>
        <v>39.723202238050789</v>
      </c>
      <c r="O64">
        <f t="shared" si="8"/>
        <v>2907690877</v>
      </c>
    </row>
    <row r="65" spans="1:15" x14ac:dyDescent="0.35">
      <c r="A65" s="13" t="s">
        <v>86</v>
      </c>
      <c r="B65" s="14">
        <f t="shared" si="0"/>
        <v>261799124</v>
      </c>
      <c r="C65" s="25">
        <f t="shared" si="1"/>
        <v>3.0298859940021741</v>
      </c>
      <c r="D65" s="14">
        <f>'REPORT_CN+CH+MX+EU'!F68</f>
        <v>8378761099</v>
      </c>
      <c r="E65" s="25">
        <f t="shared" si="2"/>
        <v>96.970114005997829</v>
      </c>
      <c r="F65" s="14">
        <f>'REPORT_CN+CH+MX+EU'!E68</f>
        <v>8640560223</v>
      </c>
      <c r="G65" s="14">
        <f>'REPORT_CN+CH+MX+EU'!G68</f>
        <v>981007966</v>
      </c>
      <c r="H65" s="24">
        <f t="shared" si="3"/>
        <v>11.70826992688791</v>
      </c>
      <c r="I65" s="26">
        <f t="shared" si="4"/>
        <v>11.353522696233165</v>
      </c>
      <c r="K65" s="24">
        <f t="shared" si="5"/>
        <v>21.353522696233163</v>
      </c>
      <c r="L65">
        <f t="shared" si="6"/>
        <v>1845063988.2999997</v>
      </c>
      <c r="N65" s="24">
        <f t="shared" si="7"/>
        <v>31.353522696233163</v>
      </c>
      <c r="O65">
        <f t="shared" si="8"/>
        <v>2709120010.5999999</v>
      </c>
    </row>
    <row r="66" spans="1:15" x14ac:dyDescent="0.35">
      <c r="A66" s="13" t="s">
        <v>87</v>
      </c>
      <c r="B66" s="14">
        <f t="shared" si="0"/>
        <v>117829042</v>
      </c>
      <c r="C66" s="25">
        <f t="shared" si="1"/>
        <v>1.2041729047070671</v>
      </c>
      <c r="D66" s="14">
        <f>'REPORT_CN+CH+MX+EU'!F69</f>
        <v>9667231022</v>
      </c>
      <c r="E66" s="25">
        <f t="shared" si="2"/>
        <v>98.795827095292935</v>
      </c>
      <c r="F66" s="14">
        <f>'REPORT_CN+CH+MX+EU'!E69</f>
        <v>9785060064</v>
      </c>
      <c r="G66" s="14">
        <f>'REPORT_CN+CH+MX+EU'!G69</f>
        <v>1282245608</v>
      </c>
      <c r="H66" s="24">
        <f t="shared" si="3"/>
        <v>13.263835374182703</v>
      </c>
      <c r="I66" s="26">
        <f t="shared" si="4"/>
        <v>13.104115862481843</v>
      </c>
      <c r="K66" s="24">
        <f t="shared" si="5"/>
        <v>23.104115862481841</v>
      </c>
      <c r="L66">
        <f t="shared" si="6"/>
        <v>2260751614.3999996</v>
      </c>
      <c r="N66" s="24">
        <f t="shared" si="7"/>
        <v>33.104115862481841</v>
      </c>
      <c r="O66">
        <f t="shared" si="8"/>
        <v>3239257620.7999997</v>
      </c>
    </row>
    <row r="67" spans="1:15" x14ac:dyDescent="0.35">
      <c r="A67" s="13" t="s">
        <v>88</v>
      </c>
      <c r="B67" s="14">
        <f t="shared" ref="B67:B100" si="9">F67-D67</f>
        <v>61478198</v>
      </c>
      <c r="C67" s="25">
        <f t="shared" ref="C67:C100" si="10">100*B67/F67</f>
        <v>5.7066544540434263</v>
      </c>
      <c r="D67" s="14">
        <f>'REPORT_CN+CH+MX+EU'!F70</f>
        <v>1015828979</v>
      </c>
      <c r="E67" s="25">
        <f t="shared" ref="E67:E100" si="11">100*D67/F67</f>
        <v>94.293345545956569</v>
      </c>
      <c r="F67" s="14">
        <f>'REPORT_CN+CH+MX+EU'!E70</f>
        <v>1077307177</v>
      </c>
      <c r="G67" s="14">
        <f>'REPORT_CN+CH+MX+EU'!G70</f>
        <v>256386818</v>
      </c>
      <c r="H67" s="24">
        <f t="shared" ref="H67:H100" si="12">100*G67/D67</f>
        <v>25.23917148459298</v>
      </c>
      <c r="I67" s="26">
        <f t="shared" ref="I67:I100" si="13">100*G67/F67</f>
        <v>23.798859180903797</v>
      </c>
      <c r="K67" s="24">
        <f t="shared" si="5"/>
        <v>33.798859180903797</v>
      </c>
      <c r="L67">
        <f t="shared" si="6"/>
        <v>364117535.69999999</v>
      </c>
      <c r="N67" s="24">
        <f t="shared" si="7"/>
        <v>43.798859180903797</v>
      </c>
      <c r="O67">
        <f t="shared" si="8"/>
        <v>471848253.40000004</v>
      </c>
    </row>
    <row r="68" spans="1:15" x14ac:dyDescent="0.35">
      <c r="A68" s="13" t="s">
        <v>89</v>
      </c>
      <c r="B68" s="14">
        <f t="shared" si="9"/>
        <v>173233835</v>
      </c>
      <c r="C68" s="25">
        <f t="shared" si="10"/>
        <v>29.371820588398965</v>
      </c>
      <c r="D68" s="14">
        <f>'REPORT_CN+CH+MX+EU'!F71</f>
        <v>416562206</v>
      </c>
      <c r="E68" s="25">
        <f t="shared" si="11"/>
        <v>70.628179411601039</v>
      </c>
      <c r="F68" s="14">
        <f>'REPORT_CN+CH+MX+EU'!E71</f>
        <v>589796041</v>
      </c>
      <c r="G68" s="14">
        <f>'REPORT_CN+CH+MX+EU'!G71</f>
        <v>28266611</v>
      </c>
      <c r="H68" s="24">
        <f t="shared" si="12"/>
        <v>6.7856878499438329</v>
      </c>
      <c r="I68" s="26">
        <f t="shared" si="13"/>
        <v>4.7926077889695433</v>
      </c>
      <c r="K68" s="24">
        <f t="shared" ref="K68:K100" si="14">I68+10</f>
        <v>14.792607788969544</v>
      </c>
      <c r="L68">
        <f t="shared" ref="L68:L100" si="15">K68%*F68</f>
        <v>87246215.100000009</v>
      </c>
      <c r="N68" s="24">
        <f t="shared" ref="N68:N100" si="16">K68+10</f>
        <v>24.792607788969544</v>
      </c>
      <c r="O68">
        <f t="shared" ref="O68:O100" si="17">N68%*F68</f>
        <v>146225819.20000002</v>
      </c>
    </row>
    <row r="69" spans="1:15" x14ac:dyDescent="0.35">
      <c r="A69" s="13" t="s">
        <v>90</v>
      </c>
      <c r="B69" s="14">
        <f t="shared" si="9"/>
        <v>645391031</v>
      </c>
      <c r="C69" s="25">
        <f t="shared" si="10"/>
        <v>34.271869103269132</v>
      </c>
      <c r="D69" s="14">
        <f>'REPORT_CN+CH+MX+EU'!F72</f>
        <v>1237759926</v>
      </c>
      <c r="E69" s="25">
        <f t="shared" si="11"/>
        <v>65.72813089673086</v>
      </c>
      <c r="F69" s="14">
        <f>'REPORT_CN+CH+MX+EU'!E72</f>
        <v>1883150957</v>
      </c>
      <c r="G69" s="14">
        <f>'REPORT_CN+CH+MX+EU'!G72</f>
        <v>96111602</v>
      </c>
      <c r="H69" s="24">
        <f t="shared" si="12"/>
        <v>7.764963138740363</v>
      </c>
      <c r="I69" s="26">
        <f t="shared" si="13"/>
        <v>5.103765135914168</v>
      </c>
      <c r="K69" s="24">
        <f t="shared" si="14"/>
        <v>15.103765135914168</v>
      </c>
      <c r="L69">
        <f t="shared" si="15"/>
        <v>284426697.69999999</v>
      </c>
      <c r="N69" s="24">
        <f t="shared" si="16"/>
        <v>25.103765135914166</v>
      </c>
      <c r="O69">
        <f t="shared" si="17"/>
        <v>472741793.40000004</v>
      </c>
    </row>
    <row r="70" spans="1:15" x14ac:dyDescent="0.35">
      <c r="A70" s="13" t="s">
        <v>91</v>
      </c>
      <c r="B70" s="14">
        <f t="shared" si="9"/>
        <v>14646229</v>
      </c>
      <c r="C70" s="25">
        <f t="shared" si="10"/>
        <v>1.6491752406073699</v>
      </c>
      <c r="D70" s="14">
        <f>'REPORT_CN+CH+MX+EU'!F73</f>
        <v>873447931</v>
      </c>
      <c r="E70" s="25">
        <f t="shared" si="11"/>
        <v>98.350824759392637</v>
      </c>
      <c r="F70" s="14">
        <f>'REPORT_CN+CH+MX+EU'!E73</f>
        <v>888094160</v>
      </c>
      <c r="G70" s="14">
        <f>'REPORT_CN+CH+MX+EU'!G73</f>
        <v>227434903</v>
      </c>
      <c r="H70" s="24">
        <f t="shared" si="12"/>
        <v>26.038747694967064</v>
      </c>
      <c r="I70" s="26">
        <f t="shared" si="13"/>
        <v>25.609323115017443</v>
      </c>
      <c r="K70" s="24">
        <f t="shared" si="14"/>
        <v>35.609323115017446</v>
      </c>
      <c r="L70">
        <f t="shared" si="15"/>
        <v>316244319</v>
      </c>
      <c r="N70" s="24">
        <f t="shared" si="16"/>
        <v>45.609323115017446</v>
      </c>
      <c r="O70">
        <f t="shared" si="17"/>
        <v>405053735.00000006</v>
      </c>
    </row>
    <row r="71" spans="1:15" x14ac:dyDescent="0.35">
      <c r="A71" s="13" t="s">
        <v>92</v>
      </c>
      <c r="B71" s="14">
        <f t="shared" si="9"/>
        <v>114594265</v>
      </c>
      <c r="C71" s="25">
        <f t="shared" si="10"/>
        <v>5.0632159925762359</v>
      </c>
      <c r="D71" s="14">
        <f>'REPORT_CN+CH+MX+EU'!F74</f>
        <v>2148676059</v>
      </c>
      <c r="E71" s="25">
        <f t="shared" si="11"/>
        <v>94.936784007423768</v>
      </c>
      <c r="F71" s="14">
        <f>'REPORT_CN+CH+MX+EU'!E74</f>
        <v>2263270324</v>
      </c>
      <c r="G71" s="14">
        <f>'REPORT_CN+CH+MX+EU'!G74</f>
        <v>216972080</v>
      </c>
      <c r="H71" s="24">
        <f t="shared" si="12"/>
        <v>10.097942828151556</v>
      </c>
      <c r="I71" s="26">
        <f t="shared" si="13"/>
        <v>9.586662171955382</v>
      </c>
      <c r="K71" s="24">
        <f t="shared" si="14"/>
        <v>19.586662171955382</v>
      </c>
      <c r="L71">
        <f t="shared" si="15"/>
        <v>443299112.40000004</v>
      </c>
      <c r="N71" s="24">
        <f t="shared" si="16"/>
        <v>29.586662171955382</v>
      </c>
      <c r="O71">
        <f t="shared" si="17"/>
        <v>669626144.79999995</v>
      </c>
    </row>
    <row r="72" spans="1:15" x14ac:dyDescent="0.35">
      <c r="A72" s="13" t="s">
        <v>93</v>
      </c>
      <c r="B72" s="14">
        <f t="shared" si="9"/>
        <v>33263736</v>
      </c>
      <c r="C72" s="25">
        <f t="shared" si="10"/>
        <v>1.2673231913900396</v>
      </c>
      <c r="D72" s="14">
        <f>'REPORT_CN+CH+MX+EU'!F75</f>
        <v>2591460267</v>
      </c>
      <c r="E72" s="25">
        <f t="shared" si="11"/>
        <v>98.732676808609966</v>
      </c>
      <c r="F72" s="14">
        <f>'REPORT_CN+CH+MX+EU'!E75</f>
        <v>2624724003</v>
      </c>
      <c r="G72" s="14">
        <f>'REPORT_CN+CH+MX+EU'!G75</f>
        <v>601441081</v>
      </c>
      <c r="H72" s="24">
        <f t="shared" si="12"/>
        <v>23.208578138697735</v>
      </c>
      <c r="I72" s="26">
        <f t="shared" si="13"/>
        <v>22.914450445554142</v>
      </c>
      <c r="K72" s="24">
        <f t="shared" si="14"/>
        <v>32.914450445554138</v>
      </c>
      <c r="L72">
        <f t="shared" si="15"/>
        <v>863913481.29999995</v>
      </c>
      <c r="N72" s="24">
        <f t="shared" si="16"/>
        <v>42.914450445554138</v>
      </c>
      <c r="O72">
        <f t="shared" si="17"/>
        <v>1126385881.5999999</v>
      </c>
    </row>
    <row r="73" spans="1:15" x14ac:dyDescent="0.35">
      <c r="A73" s="13" t="s">
        <v>94</v>
      </c>
      <c r="B73" s="14">
        <f t="shared" si="9"/>
        <v>226531966</v>
      </c>
      <c r="C73" s="25">
        <f t="shared" si="10"/>
        <v>13.043929297578631</v>
      </c>
      <c r="D73" s="14">
        <f>'REPORT_CN+CH+MX+EU'!F76</f>
        <v>1510153053</v>
      </c>
      <c r="E73" s="25">
        <f t="shared" si="11"/>
        <v>86.956070702421371</v>
      </c>
      <c r="F73" s="14">
        <f>'REPORT_CN+CH+MX+EU'!E76</f>
        <v>1736685019</v>
      </c>
      <c r="G73" s="14">
        <f>'REPORT_CN+CH+MX+EU'!G76</f>
        <v>158626087</v>
      </c>
      <c r="H73" s="24">
        <f t="shared" si="12"/>
        <v>10.503974195521492</v>
      </c>
      <c r="I73" s="26">
        <f t="shared" si="13"/>
        <v>9.1338432280217656</v>
      </c>
      <c r="K73" s="24">
        <f t="shared" si="14"/>
        <v>19.133843228021767</v>
      </c>
      <c r="L73">
        <f t="shared" si="15"/>
        <v>332294588.90000004</v>
      </c>
      <c r="N73" s="24">
        <f t="shared" si="16"/>
        <v>29.133843228021767</v>
      </c>
      <c r="O73">
        <f t="shared" si="17"/>
        <v>505963090.80000001</v>
      </c>
    </row>
    <row r="74" spans="1:15" x14ac:dyDescent="0.35">
      <c r="A74" s="13" t="s">
        <v>95</v>
      </c>
      <c r="B74" s="14">
        <f t="shared" si="9"/>
        <v>18282612</v>
      </c>
      <c r="C74" s="25">
        <f t="shared" si="10"/>
        <v>3.7162474389530695</v>
      </c>
      <c r="D74" s="14">
        <f>'REPORT_CN+CH+MX+EU'!F77</f>
        <v>473681723</v>
      </c>
      <c r="E74" s="25">
        <f t="shared" si="11"/>
        <v>96.283752561046924</v>
      </c>
      <c r="F74" s="14">
        <f>'REPORT_CN+CH+MX+EU'!E77</f>
        <v>491964335</v>
      </c>
      <c r="G74" s="14">
        <f>'REPORT_CN+CH+MX+EU'!G77</f>
        <v>96545463</v>
      </c>
      <c r="H74" s="24">
        <f t="shared" si="12"/>
        <v>20.381927001223985</v>
      </c>
      <c r="I74" s="26">
        <f t="shared" si="13"/>
        <v>19.624484161031713</v>
      </c>
      <c r="K74" s="24">
        <f t="shared" si="14"/>
        <v>29.624484161031713</v>
      </c>
      <c r="L74">
        <f t="shared" si="15"/>
        <v>145741896.5</v>
      </c>
      <c r="N74" s="24">
        <f t="shared" si="16"/>
        <v>39.624484161031717</v>
      </c>
      <c r="O74">
        <f t="shared" si="17"/>
        <v>194938330</v>
      </c>
    </row>
    <row r="75" spans="1:15" x14ac:dyDescent="0.35">
      <c r="A75" s="13" t="s">
        <v>96</v>
      </c>
      <c r="B75" s="14">
        <f t="shared" si="9"/>
        <v>1013462532</v>
      </c>
      <c r="C75" s="25">
        <f t="shared" si="10"/>
        <v>8.4568704463603002</v>
      </c>
      <c r="D75" s="14">
        <f>'REPORT_CN+CH+MX+EU'!F78</f>
        <v>10970433147</v>
      </c>
      <c r="E75" s="25">
        <f t="shared" si="11"/>
        <v>91.543129553639702</v>
      </c>
      <c r="F75" s="14">
        <f>'REPORT_CN+CH+MX+EU'!E78</f>
        <v>11983895679</v>
      </c>
      <c r="G75" s="14">
        <f>'REPORT_CN+CH+MX+EU'!G78</f>
        <v>2115976342</v>
      </c>
      <c r="H75" s="24">
        <f t="shared" si="12"/>
        <v>19.28799267673984</v>
      </c>
      <c r="I75" s="26">
        <f t="shared" si="13"/>
        <v>17.656832124364488</v>
      </c>
      <c r="K75" s="24">
        <f t="shared" si="14"/>
        <v>27.656832124364488</v>
      </c>
      <c r="L75">
        <f t="shared" si="15"/>
        <v>3314365909.9000001</v>
      </c>
      <c r="N75" s="24">
        <f t="shared" si="16"/>
        <v>37.656832124364485</v>
      </c>
      <c r="O75">
        <f t="shared" si="17"/>
        <v>4512755477.7999992</v>
      </c>
    </row>
    <row r="76" spans="1:15" x14ac:dyDescent="0.35">
      <c r="A76" s="13" t="s">
        <v>97</v>
      </c>
      <c r="B76" s="14">
        <f t="shared" si="9"/>
        <v>37505091</v>
      </c>
      <c r="C76" s="25">
        <f t="shared" si="10"/>
        <v>7.6739405509319409</v>
      </c>
      <c r="D76" s="14">
        <f>'REPORT_CN+CH+MX+EU'!F79</f>
        <v>451228054</v>
      </c>
      <c r="E76" s="25">
        <f t="shared" si="11"/>
        <v>92.326059449068055</v>
      </c>
      <c r="F76" s="14">
        <f>'REPORT_CN+CH+MX+EU'!E79</f>
        <v>488733145</v>
      </c>
      <c r="G76" s="14">
        <f>'REPORT_CN+CH+MX+EU'!G79</f>
        <v>118086222</v>
      </c>
      <c r="H76" s="24">
        <f t="shared" si="12"/>
        <v>26.169964600649585</v>
      </c>
      <c r="I76" s="26">
        <f t="shared" si="13"/>
        <v>24.161697074995804</v>
      </c>
      <c r="K76" s="24">
        <f t="shared" si="14"/>
        <v>34.1616970749958</v>
      </c>
      <c r="L76">
        <f t="shared" si="15"/>
        <v>166959536.49999997</v>
      </c>
      <c r="N76" s="24">
        <f t="shared" si="16"/>
        <v>44.1616970749958</v>
      </c>
      <c r="O76">
        <f t="shared" si="17"/>
        <v>215832850.99999997</v>
      </c>
    </row>
    <row r="77" spans="1:15" x14ac:dyDescent="0.35">
      <c r="A77" s="13" t="s">
        <v>98</v>
      </c>
      <c r="B77" s="14">
        <f t="shared" si="9"/>
        <v>26330502</v>
      </c>
      <c r="C77" s="25">
        <f t="shared" si="10"/>
        <v>36.230925101537878</v>
      </c>
      <c r="D77" s="14">
        <f>'REPORT_CN+CH+MX+EU'!F80</f>
        <v>46343607</v>
      </c>
      <c r="E77" s="25">
        <f t="shared" si="11"/>
        <v>63.769074898462122</v>
      </c>
      <c r="F77" s="14">
        <f>'REPORT_CN+CH+MX+EU'!E80</f>
        <v>72674109</v>
      </c>
      <c r="G77" s="14">
        <f>'REPORT_CN+CH+MX+EU'!G80</f>
        <v>12604909</v>
      </c>
      <c r="H77" s="24">
        <f t="shared" si="12"/>
        <v>27.198808672790619</v>
      </c>
      <c r="I77" s="26">
        <f t="shared" si="13"/>
        <v>17.344428674041261</v>
      </c>
      <c r="K77" s="24">
        <f t="shared" si="14"/>
        <v>27.344428674041261</v>
      </c>
      <c r="L77">
        <f t="shared" si="15"/>
        <v>19872319.899999999</v>
      </c>
      <c r="N77" s="24">
        <f t="shared" si="16"/>
        <v>37.344428674041261</v>
      </c>
      <c r="O77">
        <f t="shared" si="17"/>
        <v>27139730.800000001</v>
      </c>
    </row>
    <row r="78" spans="1:15" x14ac:dyDescent="0.35">
      <c r="A78" s="13" t="s">
        <v>99</v>
      </c>
      <c r="B78" s="14">
        <f t="shared" si="9"/>
        <v>106177167</v>
      </c>
      <c r="C78" s="25">
        <f t="shared" si="10"/>
        <v>3.6914133614222919</v>
      </c>
      <c r="D78" s="14">
        <f>'REPORT_CN+CH+MX+EU'!F81</f>
        <v>2770151128</v>
      </c>
      <c r="E78" s="25">
        <f t="shared" si="11"/>
        <v>96.308586638577708</v>
      </c>
      <c r="F78" s="14">
        <f>'REPORT_CN+CH+MX+EU'!E81</f>
        <v>2876328295</v>
      </c>
      <c r="G78" s="14">
        <f>'REPORT_CN+CH+MX+EU'!G81</f>
        <v>462293539</v>
      </c>
      <c r="H78" s="24">
        <f t="shared" si="12"/>
        <v>16.688386937710785</v>
      </c>
      <c r="I78" s="26">
        <f t="shared" si="13"/>
        <v>16.072349592486276</v>
      </c>
      <c r="K78" s="24">
        <f t="shared" si="14"/>
        <v>26.072349592486276</v>
      </c>
      <c r="L78">
        <f t="shared" si="15"/>
        <v>749926368.5</v>
      </c>
      <c r="N78" s="24">
        <f t="shared" si="16"/>
        <v>36.072349592486276</v>
      </c>
      <c r="O78">
        <f t="shared" si="17"/>
        <v>1037559197.9999999</v>
      </c>
    </row>
    <row r="79" spans="1:15" x14ac:dyDescent="0.35">
      <c r="A79" s="13" t="s">
        <v>100</v>
      </c>
      <c r="B79" s="14">
        <f t="shared" si="9"/>
        <v>48996</v>
      </c>
      <c r="C79" s="25">
        <f t="shared" si="10"/>
        <v>1.5464005378125798</v>
      </c>
      <c r="D79" s="14">
        <f>'REPORT_CN+CH+MX+EU'!F82</f>
        <v>3119394</v>
      </c>
      <c r="E79" s="25">
        <f t="shared" si="11"/>
        <v>98.453599462187427</v>
      </c>
      <c r="F79" s="14">
        <f>'REPORT_CN+CH+MX+EU'!E82</f>
        <v>3168390</v>
      </c>
      <c r="G79" s="14">
        <f>'REPORT_CN+CH+MX+EU'!G82</f>
        <v>478080</v>
      </c>
      <c r="H79" s="24">
        <f t="shared" si="12"/>
        <v>15.326053714279119</v>
      </c>
      <c r="I79" s="26">
        <f t="shared" si="13"/>
        <v>15.089051537216063</v>
      </c>
      <c r="K79" s="24">
        <f t="shared" si="14"/>
        <v>25.089051537216065</v>
      </c>
      <c r="L79">
        <f t="shared" si="15"/>
        <v>794919.00000000012</v>
      </c>
      <c r="N79" s="24">
        <f t="shared" si="16"/>
        <v>35.089051537216065</v>
      </c>
      <c r="O79">
        <f t="shared" si="17"/>
        <v>1111758</v>
      </c>
    </row>
    <row r="80" spans="1:15" x14ac:dyDescent="0.35">
      <c r="A80" s="13" t="s">
        <v>101</v>
      </c>
      <c r="B80" s="14">
        <f t="shared" si="9"/>
        <v>-349373</v>
      </c>
      <c r="C80" s="25">
        <f t="shared" si="10"/>
        <v>-0.27487148175077364</v>
      </c>
      <c r="D80" s="14">
        <f>'REPORT_CN+CH+MX+EU'!F83</f>
        <v>127453501</v>
      </c>
      <c r="E80" s="25">
        <f t="shared" si="11"/>
        <v>100.27487148175078</v>
      </c>
      <c r="F80" s="14">
        <f>'REPORT_CN+CH+MX+EU'!E83</f>
        <v>127104128</v>
      </c>
      <c r="G80" s="14">
        <f>'REPORT_CN+CH+MX+EU'!G83</f>
        <v>18389986</v>
      </c>
      <c r="H80" s="24">
        <f t="shared" si="12"/>
        <v>14.428780579358115</v>
      </c>
      <c r="I80" s="26">
        <f t="shared" si="13"/>
        <v>14.468441182335164</v>
      </c>
      <c r="K80" s="24">
        <f t="shared" si="14"/>
        <v>24.468441182335162</v>
      </c>
      <c r="L80">
        <f t="shared" si="15"/>
        <v>31100398.799999997</v>
      </c>
      <c r="N80" s="24">
        <f t="shared" si="16"/>
        <v>34.468441182335162</v>
      </c>
      <c r="O80">
        <f t="shared" si="17"/>
        <v>43810811.600000001</v>
      </c>
    </row>
    <row r="81" spans="1:15" x14ac:dyDescent="0.35">
      <c r="A81" s="13" t="s">
        <v>102</v>
      </c>
      <c r="B81" s="14">
        <f t="shared" si="9"/>
        <v>405620</v>
      </c>
      <c r="C81" s="25">
        <f t="shared" si="10"/>
        <v>3.6326448694242299</v>
      </c>
      <c r="D81" s="14">
        <f>'REPORT_CN+CH+MX+EU'!F84</f>
        <v>10760349</v>
      </c>
      <c r="E81" s="25">
        <f t="shared" si="11"/>
        <v>96.367355130575774</v>
      </c>
      <c r="F81" s="14">
        <f>'REPORT_CN+CH+MX+EU'!E84</f>
        <v>11165969</v>
      </c>
      <c r="G81" s="14">
        <f>'REPORT_CN+CH+MX+EU'!G84</f>
        <v>2794148</v>
      </c>
      <c r="H81" s="24">
        <f t="shared" si="12"/>
        <v>25.967075974952113</v>
      </c>
      <c r="I81" s="26">
        <f t="shared" si="13"/>
        <v>25.023784321808524</v>
      </c>
      <c r="K81" s="24">
        <f t="shared" si="14"/>
        <v>35.02378432180852</v>
      </c>
      <c r="L81">
        <f t="shared" si="15"/>
        <v>3910744.9</v>
      </c>
      <c r="N81" s="24">
        <f t="shared" si="16"/>
        <v>45.02378432180852</v>
      </c>
      <c r="O81">
        <f t="shared" si="17"/>
        <v>5027341.8</v>
      </c>
    </row>
    <row r="82" spans="1:15" x14ac:dyDescent="0.35">
      <c r="A82" s="13" t="s">
        <v>103</v>
      </c>
      <c r="B82" s="14">
        <f t="shared" si="9"/>
        <v>152589538</v>
      </c>
      <c r="C82" s="25">
        <f t="shared" si="10"/>
        <v>20.847032310766885</v>
      </c>
      <c r="D82" s="14">
        <f>'REPORT_CN+CH+MX+EU'!F85</f>
        <v>579358951</v>
      </c>
      <c r="E82" s="25">
        <f t="shared" si="11"/>
        <v>79.152967689233108</v>
      </c>
      <c r="F82" s="14">
        <f>'REPORT_CN+CH+MX+EU'!E85</f>
        <v>731948489</v>
      </c>
      <c r="G82" s="14">
        <f>'REPORT_CN+CH+MX+EU'!G85</f>
        <v>64616821</v>
      </c>
      <c r="H82" s="24">
        <f t="shared" si="12"/>
        <v>11.153158312039267</v>
      </c>
      <c r="I82" s="26">
        <f t="shared" si="13"/>
        <v>8.8280557950574572</v>
      </c>
      <c r="K82" s="24">
        <f t="shared" si="14"/>
        <v>18.828055795057459</v>
      </c>
      <c r="L82">
        <f t="shared" si="15"/>
        <v>137811669.90000001</v>
      </c>
      <c r="N82" s="24">
        <f t="shared" si="16"/>
        <v>28.828055795057459</v>
      </c>
      <c r="O82">
        <f t="shared" si="17"/>
        <v>211006518.80000001</v>
      </c>
    </row>
    <row r="83" spans="1:15" x14ac:dyDescent="0.35">
      <c r="A83" s="13" t="s">
        <v>104</v>
      </c>
      <c r="B83" s="14">
        <f t="shared" si="9"/>
        <v>56985132</v>
      </c>
      <c r="C83" s="25">
        <f t="shared" si="10"/>
        <v>1.8209929627839634</v>
      </c>
      <c r="D83" s="14">
        <f>'REPORT_CN+CH+MX+EU'!F86</f>
        <v>3072358757</v>
      </c>
      <c r="E83" s="25">
        <f t="shared" si="11"/>
        <v>98.179007037216039</v>
      </c>
      <c r="F83" s="14">
        <f>'REPORT_CN+CH+MX+EU'!E86</f>
        <v>3129343889</v>
      </c>
      <c r="G83" s="14">
        <f>'REPORT_CN+CH+MX+EU'!G86</f>
        <v>700820567</v>
      </c>
      <c r="H83" s="24">
        <f t="shared" si="12"/>
        <v>22.81050562221175</v>
      </c>
      <c r="I83" s="26">
        <f t="shared" si="13"/>
        <v>22.395127920055831</v>
      </c>
      <c r="K83" s="24">
        <f t="shared" si="14"/>
        <v>32.395127920055828</v>
      </c>
      <c r="L83">
        <f t="shared" si="15"/>
        <v>1013754955.8999999</v>
      </c>
      <c r="N83" s="24">
        <f t="shared" si="16"/>
        <v>42.395127920055828</v>
      </c>
      <c r="O83">
        <f t="shared" si="17"/>
        <v>1326689344.7999997</v>
      </c>
    </row>
    <row r="84" spans="1:15" x14ac:dyDescent="0.35">
      <c r="A84" s="13" t="s">
        <v>105</v>
      </c>
      <c r="B84" s="14">
        <f t="shared" si="9"/>
        <v>1036733625</v>
      </c>
      <c r="C84" s="25">
        <f t="shared" si="10"/>
        <v>19.860530285856058</v>
      </c>
      <c r="D84" s="14">
        <f>'REPORT_CN+CH+MX+EU'!F87</f>
        <v>4183336585</v>
      </c>
      <c r="E84" s="25">
        <f t="shared" si="11"/>
        <v>80.139469714143942</v>
      </c>
      <c r="F84" s="14">
        <f>'REPORT_CN+CH+MX+EU'!E87</f>
        <v>5220070210</v>
      </c>
      <c r="G84" s="14">
        <f>'REPORT_CN+CH+MX+EU'!G87</f>
        <v>890400340</v>
      </c>
      <c r="H84" s="24">
        <f t="shared" si="12"/>
        <v>21.284453734673612</v>
      </c>
      <c r="I84" s="26">
        <f t="shared" si="13"/>
        <v>17.057248354519736</v>
      </c>
      <c r="K84" s="24">
        <f t="shared" si="14"/>
        <v>27.057248354519736</v>
      </c>
      <c r="L84">
        <f t="shared" si="15"/>
        <v>1412407361</v>
      </c>
      <c r="N84" s="24">
        <f t="shared" si="16"/>
        <v>37.057248354519736</v>
      </c>
      <c r="O84">
        <f t="shared" si="17"/>
        <v>1934414381.9999998</v>
      </c>
    </row>
    <row r="85" spans="1:15" x14ac:dyDescent="0.35">
      <c r="A85" s="13" t="s">
        <v>106</v>
      </c>
      <c r="B85" s="14">
        <f t="shared" si="9"/>
        <v>43473753203</v>
      </c>
      <c r="C85" s="25">
        <f t="shared" si="10"/>
        <v>53.013581652010089</v>
      </c>
      <c r="D85" s="14">
        <f>'REPORT_CN+CH+MX+EU'!F88</f>
        <v>38531181850</v>
      </c>
      <c r="E85" s="25">
        <f t="shared" si="11"/>
        <v>46.986418347989911</v>
      </c>
      <c r="F85" s="14">
        <f>'REPORT_CN+CH+MX+EU'!E88</f>
        <v>82004935053</v>
      </c>
      <c r="G85" s="14">
        <f>'REPORT_CN+CH+MX+EU'!G88</f>
        <v>7507494704</v>
      </c>
      <c r="H85" s="24">
        <f t="shared" si="12"/>
        <v>19.484205631756399</v>
      </c>
      <c r="I85" s="26">
        <f t="shared" si="13"/>
        <v>9.154930369919672</v>
      </c>
      <c r="K85" s="24">
        <f t="shared" si="14"/>
        <v>19.154930369919672</v>
      </c>
      <c r="L85">
        <f t="shared" si="15"/>
        <v>15707988209.300001</v>
      </c>
      <c r="N85" s="24">
        <f t="shared" si="16"/>
        <v>29.154930369919672</v>
      </c>
      <c r="O85">
        <f t="shared" si="17"/>
        <v>23908481714.600002</v>
      </c>
    </row>
    <row r="86" spans="1:15" x14ac:dyDescent="0.35">
      <c r="A86" s="13" t="s">
        <v>107</v>
      </c>
      <c r="B86" s="14">
        <f t="shared" si="9"/>
        <v>59725549682</v>
      </c>
      <c r="C86" s="25">
        <f t="shared" si="10"/>
        <v>48.177386996137486</v>
      </c>
      <c r="D86" s="14">
        <f>'REPORT_CN+CH+MX+EU'!F89</f>
        <v>64244539619</v>
      </c>
      <c r="E86" s="25">
        <f t="shared" si="11"/>
        <v>51.822613003862514</v>
      </c>
      <c r="F86" s="14">
        <f>'REPORT_CN+CH+MX+EU'!E89</f>
        <v>123970089301</v>
      </c>
      <c r="G86" s="14">
        <f>'REPORT_CN+CH+MX+EU'!G89</f>
        <v>8545414643</v>
      </c>
      <c r="H86" s="24">
        <f t="shared" si="12"/>
        <v>13.301386691660152</v>
      </c>
      <c r="I86" s="26">
        <f t="shared" si="13"/>
        <v>6.8931261493663127</v>
      </c>
      <c r="K86" s="24">
        <f t="shared" si="14"/>
        <v>16.893126149366314</v>
      </c>
      <c r="L86">
        <f t="shared" si="15"/>
        <v>20942423573.100002</v>
      </c>
      <c r="N86" s="24">
        <f t="shared" si="16"/>
        <v>26.893126149366314</v>
      </c>
      <c r="O86">
        <f t="shared" si="17"/>
        <v>33339432503.200001</v>
      </c>
    </row>
    <row r="87" spans="1:15" x14ac:dyDescent="0.35">
      <c r="A87" s="13" t="s">
        <v>108</v>
      </c>
      <c r="B87" s="14">
        <f t="shared" si="9"/>
        <v>479759669</v>
      </c>
      <c r="C87" s="25">
        <f t="shared" si="10"/>
        <v>72.114532380548425</v>
      </c>
      <c r="D87" s="14">
        <f>'REPORT_CN+CH+MX+EU'!F90</f>
        <v>185514934</v>
      </c>
      <c r="E87" s="25">
        <f t="shared" si="11"/>
        <v>27.885467619451571</v>
      </c>
      <c r="F87" s="14">
        <f>'REPORT_CN+CH+MX+EU'!E90</f>
        <v>665274603</v>
      </c>
      <c r="G87" s="14">
        <f>'REPORT_CN+CH+MX+EU'!G90</f>
        <v>47581561</v>
      </c>
      <c r="H87" s="24">
        <f t="shared" si="12"/>
        <v>25.648372329960239</v>
      </c>
      <c r="I87" s="26">
        <f t="shared" si="13"/>
        <v>7.1521685609874392</v>
      </c>
      <c r="K87" s="24">
        <f t="shared" si="14"/>
        <v>17.152168560987441</v>
      </c>
      <c r="L87">
        <f t="shared" si="15"/>
        <v>114109021.30000001</v>
      </c>
      <c r="N87" s="24">
        <f t="shared" si="16"/>
        <v>27.152168560987441</v>
      </c>
      <c r="O87">
        <f t="shared" si="17"/>
        <v>180636481.59999999</v>
      </c>
    </row>
    <row r="88" spans="1:15" x14ac:dyDescent="0.35">
      <c r="A88" s="13" t="s">
        <v>109</v>
      </c>
      <c r="B88" s="14">
        <f t="shared" si="9"/>
        <v>1321856315</v>
      </c>
      <c r="C88" s="25">
        <f t="shared" si="10"/>
        <v>7.8429774862223995</v>
      </c>
      <c r="D88" s="14">
        <f>'REPORT_CN+CH+MX+EU'!F91</f>
        <v>15532155026</v>
      </c>
      <c r="E88" s="25">
        <f t="shared" si="11"/>
        <v>92.157022513777605</v>
      </c>
      <c r="F88" s="14">
        <f>'REPORT_CN+CH+MX+EU'!E91</f>
        <v>16854011341</v>
      </c>
      <c r="G88" s="14">
        <f>'REPORT_CN+CH+MX+EU'!G91</f>
        <v>3873414729</v>
      </c>
      <c r="H88" s="24">
        <f t="shared" si="12"/>
        <v>24.938038041186882</v>
      </c>
      <c r="I88" s="26">
        <f t="shared" si="13"/>
        <v>22.982153332111015</v>
      </c>
      <c r="K88" s="24">
        <f t="shared" si="14"/>
        <v>32.982153332111011</v>
      </c>
      <c r="L88">
        <f t="shared" si="15"/>
        <v>5558815863.0999985</v>
      </c>
      <c r="N88" s="24">
        <f t="shared" si="16"/>
        <v>42.982153332111011</v>
      </c>
      <c r="O88">
        <f t="shared" si="17"/>
        <v>7244216997.1999989</v>
      </c>
    </row>
    <row r="89" spans="1:15" x14ac:dyDescent="0.35">
      <c r="A89" s="13" t="s">
        <v>110</v>
      </c>
      <c r="B89" s="14">
        <f t="shared" si="9"/>
        <v>-17603561</v>
      </c>
      <c r="C89" s="25">
        <f t="shared" si="10"/>
        <v>-3.9254303234874963</v>
      </c>
      <c r="D89" s="14">
        <f>'REPORT_CN+CH+MX+EU'!F92</f>
        <v>466052764</v>
      </c>
      <c r="E89" s="25">
        <f t="shared" si="11"/>
        <v>103.92543032348749</v>
      </c>
      <c r="F89" s="14">
        <f>'REPORT_CN+CH+MX+EU'!E92</f>
        <v>448449203</v>
      </c>
      <c r="G89" s="14">
        <f>'REPORT_CN+CH+MX+EU'!G92</f>
        <v>114093346</v>
      </c>
      <c r="H89" s="24">
        <f t="shared" si="12"/>
        <v>24.480778747189234</v>
      </c>
      <c r="I89" s="26">
        <f t="shared" si="13"/>
        <v>25.441754659557283</v>
      </c>
      <c r="K89" s="24">
        <f t="shared" si="14"/>
        <v>35.441754659557283</v>
      </c>
      <c r="L89">
        <f t="shared" si="15"/>
        <v>158938266.30000001</v>
      </c>
      <c r="N89" s="24">
        <f t="shared" si="16"/>
        <v>45.441754659557283</v>
      </c>
      <c r="O89">
        <f t="shared" si="17"/>
        <v>203783186.59999999</v>
      </c>
    </row>
    <row r="90" spans="1:15" x14ac:dyDescent="0.35">
      <c r="A90" s="13" t="s">
        <v>111</v>
      </c>
      <c r="B90" s="14">
        <f t="shared" si="9"/>
        <v>18337099</v>
      </c>
      <c r="C90" s="25">
        <f t="shared" si="10"/>
        <v>10.964830774713224</v>
      </c>
      <c r="D90" s="14">
        <f>'REPORT_CN+CH+MX+EU'!F93</f>
        <v>148898487</v>
      </c>
      <c r="E90" s="25">
        <f t="shared" si="11"/>
        <v>89.035169225286779</v>
      </c>
      <c r="F90" s="14">
        <f>'REPORT_CN+CH+MX+EU'!E93</f>
        <v>167235586</v>
      </c>
      <c r="G90" s="14">
        <f>'REPORT_CN+CH+MX+EU'!G93</f>
        <v>31210511</v>
      </c>
      <c r="H90" s="24">
        <f t="shared" si="12"/>
        <v>20.96093226252863</v>
      </c>
      <c r="I90" s="26">
        <f t="shared" si="13"/>
        <v>18.6626015111401</v>
      </c>
      <c r="K90" s="24">
        <f t="shared" si="14"/>
        <v>28.6626015111401</v>
      </c>
      <c r="L90">
        <f t="shared" si="15"/>
        <v>47934069.600000001</v>
      </c>
      <c r="N90" s="24">
        <f t="shared" si="16"/>
        <v>38.662601511140096</v>
      </c>
      <c r="O90">
        <f t="shared" si="17"/>
        <v>64657628.199999988</v>
      </c>
    </row>
    <row r="91" spans="1:15" x14ac:dyDescent="0.35">
      <c r="A91" s="13" t="s">
        <v>112</v>
      </c>
      <c r="B91" s="14">
        <f t="shared" si="9"/>
        <v>5481204369</v>
      </c>
      <c r="C91" s="25">
        <f t="shared" si="10"/>
        <v>46.130618450154998</v>
      </c>
      <c r="D91" s="14">
        <f>'REPORT_CN+CH+MX+EU'!F94</f>
        <v>6400718209</v>
      </c>
      <c r="E91" s="25">
        <f t="shared" si="11"/>
        <v>53.869381549845002</v>
      </c>
      <c r="F91" s="14">
        <f>'REPORT_CN+CH+MX+EU'!E94</f>
        <v>11881922578</v>
      </c>
      <c r="G91" s="14">
        <f>'REPORT_CN+CH+MX+EU'!G94</f>
        <v>1058713623</v>
      </c>
      <c r="H91" s="24">
        <f t="shared" si="12"/>
        <v>16.540544176923007</v>
      </c>
      <c r="I91" s="26">
        <f t="shared" si="13"/>
        <v>8.9102888530873248</v>
      </c>
      <c r="K91" s="24">
        <f t="shared" si="14"/>
        <v>18.910288853087323</v>
      </c>
      <c r="L91">
        <f t="shared" si="15"/>
        <v>2246905880.7999997</v>
      </c>
      <c r="N91" s="24">
        <f t="shared" si="16"/>
        <v>28.910288853087323</v>
      </c>
      <c r="O91">
        <f t="shared" si="17"/>
        <v>3435098138.5999999</v>
      </c>
    </row>
    <row r="92" spans="1:15" x14ac:dyDescent="0.35">
      <c r="A92" s="13" t="s">
        <v>113</v>
      </c>
      <c r="B92" s="14">
        <f t="shared" si="9"/>
        <v>-8055036</v>
      </c>
      <c r="C92" s="25">
        <f t="shared" si="10"/>
        <v>-1.9309229462637116</v>
      </c>
      <c r="D92" s="14">
        <f>'REPORT_CN+CH+MX+EU'!F95</f>
        <v>425214924</v>
      </c>
      <c r="E92" s="25">
        <f t="shared" si="11"/>
        <v>101.93092294626371</v>
      </c>
      <c r="F92" s="14">
        <f>'REPORT_CN+CH+MX+EU'!E95</f>
        <v>417159888</v>
      </c>
      <c r="G92" s="14">
        <f>'REPORT_CN+CH+MX+EU'!G95</f>
        <v>52799045</v>
      </c>
      <c r="H92" s="24">
        <f t="shared" si="12"/>
        <v>12.417025372326773</v>
      </c>
      <c r="I92" s="26">
        <f t="shared" si="13"/>
        <v>12.656788564484417</v>
      </c>
      <c r="K92" s="24">
        <f t="shared" si="14"/>
        <v>22.656788564484415</v>
      </c>
      <c r="L92">
        <f t="shared" si="15"/>
        <v>94515033.799999997</v>
      </c>
      <c r="N92" s="24">
        <f t="shared" si="16"/>
        <v>32.656788564484415</v>
      </c>
      <c r="O92">
        <f t="shared" si="17"/>
        <v>136231022.59999999</v>
      </c>
    </row>
    <row r="93" spans="1:15" x14ac:dyDescent="0.35">
      <c r="A93" s="13" t="s">
        <v>114</v>
      </c>
      <c r="B93" s="14">
        <f t="shared" si="9"/>
        <v>-12257216</v>
      </c>
      <c r="C93" s="25">
        <f t="shared" si="10"/>
        <v>-2.1875012542841907</v>
      </c>
      <c r="D93" s="14">
        <f>'REPORT_CN+CH+MX+EU'!F96</f>
        <v>572586769</v>
      </c>
      <c r="E93" s="25">
        <f t="shared" si="11"/>
        <v>102.18750125428419</v>
      </c>
      <c r="F93" s="14">
        <f>'REPORT_CN+CH+MX+EU'!E96</f>
        <v>560329553</v>
      </c>
      <c r="G93" s="14">
        <f>'REPORT_CN+CH+MX+EU'!G96</f>
        <v>61502790</v>
      </c>
      <c r="H93" s="24">
        <f t="shared" si="12"/>
        <v>10.741217459043312</v>
      </c>
      <c r="I93" s="26">
        <f t="shared" si="13"/>
        <v>10.976181725685278</v>
      </c>
      <c r="K93" s="24">
        <f t="shared" si="14"/>
        <v>20.976181725685279</v>
      </c>
      <c r="L93">
        <f t="shared" si="15"/>
        <v>117535745.30000001</v>
      </c>
      <c r="N93" s="24">
        <f t="shared" si="16"/>
        <v>30.976181725685279</v>
      </c>
      <c r="O93">
        <f t="shared" si="17"/>
        <v>173568700.60000002</v>
      </c>
    </row>
    <row r="94" spans="1:15" x14ac:dyDescent="0.35">
      <c r="A94" s="13" t="s">
        <v>115</v>
      </c>
      <c r="B94" s="14">
        <f t="shared" si="9"/>
        <v>1399539</v>
      </c>
      <c r="C94" s="25">
        <f t="shared" si="10"/>
        <v>0.79808570606288676</v>
      </c>
      <c r="D94" s="14">
        <f>'REPORT_CN+CH+MX+EU'!F97</f>
        <v>173962454</v>
      </c>
      <c r="E94" s="25">
        <f t="shared" si="11"/>
        <v>99.201914293937108</v>
      </c>
      <c r="F94" s="14">
        <f>'REPORT_CN+CH+MX+EU'!E97</f>
        <v>175361993</v>
      </c>
      <c r="G94" s="14">
        <f>'REPORT_CN+CH+MX+EU'!G97</f>
        <v>16046359</v>
      </c>
      <c r="H94" s="24">
        <f t="shared" si="12"/>
        <v>9.2240357795826444</v>
      </c>
      <c r="I94" s="26">
        <f t="shared" si="13"/>
        <v>9.150420068503669</v>
      </c>
      <c r="K94" s="24">
        <f t="shared" si="14"/>
        <v>19.150420068503671</v>
      </c>
      <c r="L94">
        <f t="shared" si="15"/>
        <v>33582558.300000004</v>
      </c>
      <c r="N94" s="24">
        <f t="shared" si="16"/>
        <v>29.150420068503671</v>
      </c>
      <c r="O94">
        <f t="shared" si="17"/>
        <v>51118757.600000001</v>
      </c>
    </row>
    <row r="95" spans="1:15" x14ac:dyDescent="0.35">
      <c r="A95" s="13" t="s">
        <v>116</v>
      </c>
      <c r="B95" s="14">
        <f t="shared" si="9"/>
        <v>3038092002</v>
      </c>
      <c r="C95" s="25">
        <f t="shared" si="10"/>
        <v>16.402689005659411</v>
      </c>
      <c r="D95" s="14">
        <f>'REPORT_CN+CH+MX+EU'!F98</f>
        <v>15483822307</v>
      </c>
      <c r="E95" s="25">
        <f t="shared" si="11"/>
        <v>83.597310994340589</v>
      </c>
      <c r="F95" s="14">
        <f>'REPORT_CN+CH+MX+EU'!E98</f>
        <v>18521914309</v>
      </c>
      <c r="G95" s="14">
        <f>'REPORT_CN+CH+MX+EU'!G98</f>
        <v>3534079427</v>
      </c>
      <c r="H95" s="24">
        <f t="shared" si="12"/>
        <v>22.824334695460156</v>
      </c>
      <c r="I95" s="26">
        <f t="shared" si="13"/>
        <v>19.080530057753005</v>
      </c>
      <c r="K95" s="24">
        <f t="shared" si="14"/>
        <v>29.080530057753005</v>
      </c>
      <c r="L95">
        <f t="shared" si="15"/>
        <v>5386270857.9000006</v>
      </c>
      <c r="N95" s="24">
        <f t="shared" si="16"/>
        <v>39.080530057753009</v>
      </c>
      <c r="O95">
        <f t="shared" si="17"/>
        <v>7238462288.8000011</v>
      </c>
    </row>
    <row r="96" spans="1:15" x14ac:dyDescent="0.35">
      <c r="A96" s="13" t="s">
        <v>117</v>
      </c>
      <c r="B96" s="14">
        <f t="shared" si="9"/>
        <v>24988689973</v>
      </c>
      <c r="C96" s="25">
        <f t="shared" si="10"/>
        <v>83.203356413909887</v>
      </c>
      <c r="D96" s="14">
        <f>'REPORT_CN+CH+MX+EU'!F99</f>
        <v>5044581580</v>
      </c>
      <c r="E96" s="25">
        <f t="shared" si="11"/>
        <v>16.796643586090109</v>
      </c>
      <c r="F96" s="14">
        <f>'REPORT_CN+CH+MX+EU'!E99</f>
        <v>30033271553</v>
      </c>
      <c r="G96" s="14">
        <f>'REPORT_CN+CH+MX+EU'!G99</f>
        <v>411183221</v>
      </c>
      <c r="H96" s="24">
        <f t="shared" si="12"/>
        <v>8.1509876385030129</v>
      </c>
      <c r="I96" s="26">
        <f t="shared" si="13"/>
        <v>1.3690923423856141</v>
      </c>
      <c r="K96" s="24">
        <f t="shared" si="14"/>
        <v>11.369092342385613</v>
      </c>
      <c r="L96">
        <f t="shared" si="15"/>
        <v>3414510376.2999997</v>
      </c>
      <c r="N96" s="24">
        <f t="shared" si="16"/>
        <v>21.369092342385613</v>
      </c>
      <c r="O96">
        <f t="shared" si="17"/>
        <v>6417837531.5999994</v>
      </c>
    </row>
    <row r="97" spans="1:15" x14ac:dyDescent="0.35">
      <c r="A97" s="13" t="s">
        <v>118</v>
      </c>
      <c r="B97" s="14">
        <f t="shared" si="9"/>
        <v>413547382</v>
      </c>
      <c r="C97" s="25">
        <f t="shared" si="10"/>
        <v>8.6842375897608992</v>
      </c>
      <c r="D97" s="14">
        <f>'REPORT_CN+CH+MX+EU'!F100</f>
        <v>4348498540</v>
      </c>
      <c r="E97" s="25">
        <f t="shared" si="11"/>
        <v>91.315762410239103</v>
      </c>
      <c r="F97" s="14">
        <f>'REPORT_CN+CH+MX+EU'!E100</f>
        <v>4762045922</v>
      </c>
      <c r="G97" s="14">
        <f>'REPORT_CN+CH+MX+EU'!G100</f>
        <v>359826167</v>
      </c>
      <c r="H97" s="24">
        <f t="shared" si="12"/>
        <v>8.2747220377358115</v>
      </c>
      <c r="I97" s="26">
        <f t="shared" si="13"/>
        <v>7.5561255160865288</v>
      </c>
      <c r="K97" s="24">
        <f t="shared" si="14"/>
        <v>17.556125516086528</v>
      </c>
      <c r="L97">
        <f t="shared" si="15"/>
        <v>836030759.20000005</v>
      </c>
      <c r="N97" s="24">
        <f t="shared" si="16"/>
        <v>27.556125516086528</v>
      </c>
      <c r="O97">
        <f t="shared" si="17"/>
        <v>1312235351.3999999</v>
      </c>
    </row>
    <row r="98" spans="1:15" x14ac:dyDescent="0.35">
      <c r="A98" s="13" t="s">
        <v>119</v>
      </c>
      <c r="B98" s="14">
        <f t="shared" si="9"/>
        <v>68820</v>
      </c>
      <c r="C98" s="25">
        <f t="shared" si="10"/>
        <v>6.5867056677740884E-2</v>
      </c>
      <c r="D98" s="14">
        <f>'REPORT_CN+CH+MX+EU'!F101</f>
        <v>104414367</v>
      </c>
      <c r="E98" s="25">
        <f t="shared" si="11"/>
        <v>99.934132943322254</v>
      </c>
      <c r="F98" s="14">
        <f>'REPORT_CN+CH+MX+EU'!E101</f>
        <v>104483187</v>
      </c>
      <c r="G98">
        <f>'REPORT_CN+CH+MX+EU'!G101</f>
        <v>5777941</v>
      </c>
      <c r="H98" s="24">
        <f t="shared" si="12"/>
        <v>5.5336647302569002</v>
      </c>
      <c r="I98" s="26">
        <f t="shared" si="13"/>
        <v>5.5300198681726656</v>
      </c>
      <c r="K98" s="24">
        <f t="shared" si="14"/>
        <v>15.530019868172666</v>
      </c>
      <c r="L98">
        <f t="shared" si="15"/>
        <v>16226259.699999999</v>
      </c>
      <c r="N98" s="24">
        <f t="shared" si="16"/>
        <v>25.530019868172666</v>
      </c>
      <c r="O98">
        <f t="shared" si="17"/>
        <v>26674578.399999999</v>
      </c>
    </row>
    <row r="99" spans="1:15" x14ac:dyDescent="0.35">
      <c r="A99" s="13" t="s">
        <v>120</v>
      </c>
      <c r="B99" s="14">
        <f t="shared" si="9"/>
        <v>6228925098</v>
      </c>
      <c r="C99" s="25">
        <f t="shared" si="10"/>
        <v>98.923748793473081</v>
      </c>
      <c r="D99" s="14">
        <f>'REPORT_CN+CH+MX+EU'!F102</f>
        <v>67768238</v>
      </c>
      <c r="E99" s="25">
        <f t="shared" si="11"/>
        <v>1.0762512065269174</v>
      </c>
      <c r="F99" s="14">
        <f>'REPORT_CN+CH+MX+EU'!E102</f>
        <v>6296693336</v>
      </c>
      <c r="G99">
        <f>'REPORT_CN+CH+MX+EU'!G102</f>
        <v>8036114</v>
      </c>
      <c r="H99" s="24">
        <f t="shared" si="12"/>
        <v>11.85823069503445</v>
      </c>
      <c r="I99" s="26">
        <f t="shared" si="13"/>
        <v>0.12762435092805352</v>
      </c>
      <c r="K99" s="24">
        <f t="shared" si="14"/>
        <v>10.127624350928054</v>
      </c>
      <c r="L99">
        <f t="shared" si="15"/>
        <v>637705447.60000002</v>
      </c>
      <c r="N99" s="24">
        <f t="shared" si="16"/>
        <v>20.127624350928052</v>
      </c>
      <c r="O99">
        <f t="shared" si="17"/>
        <v>1267374781.2</v>
      </c>
    </row>
    <row r="100" spans="1:15" x14ac:dyDescent="0.35">
      <c r="A100" s="13" t="s">
        <v>121</v>
      </c>
      <c r="B100" s="14">
        <f t="shared" si="9"/>
        <v>0</v>
      </c>
      <c r="C100" s="25">
        <f t="shared" si="10"/>
        <v>0</v>
      </c>
      <c r="D100" s="14">
        <f>'REPORT_CN+CH+MX+EU'!F103</f>
        <v>5135973063</v>
      </c>
      <c r="E100" s="25">
        <f t="shared" si="11"/>
        <v>100</v>
      </c>
      <c r="F100" s="14">
        <f>'REPORT_CN+CH+MX+EU'!E103</f>
        <v>5135973063</v>
      </c>
      <c r="G100">
        <f>'REPORT_CN+CH+MX+EU'!G103</f>
        <v>0</v>
      </c>
      <c r="H100" s="24">
        <f t="shared" si="12"/>
        <v>0</v>
      </c>
      <c r="I100" s="26">
        <f t="shared" si="13"/>
        <v>0</v>
      </c>
      <c r="K100" s="24">
        <f t="shared" si="14"/>
        <v>10</v>
      </c>
      <c r="L100">
        <f t="shared" si="15"/>
        <v>513597306.30000001</v>
      </c>
      <c r="N100" s="24">
        <f t="shared" si="16"/>
        <v>20</v>
      </c>
      <c r="O100">
        <f t="shared" si="17"/>
        <v>1027194612.6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Summary_Final (ex_auto MCA) V2</vt:lpstr>
      <vt:lpstr>Summary_Final (2)</vt:lpstr>
      <vt:lpstr>Summary_Final (ex_auto MCA)</vt:lpstr>
      <vt:lpstr>Summary</vt:lpstr>
      <vt:lpstr>Feuil1</vt:lpstr>
      <vt:lpstr>USITC</vt:lpstr>
      <vt:lpstr>World (USA CB)</vt:lpstr>
      <vt:lpstr>Canada_2024</vt:lpstr>
      <vt:lpstr>China_2024</vt:lpstr>
      <vt:lpstr>Mexico_2024</vt:lpstr>
      <vt:lpstr>EU_2024</vt:lpstr>
      <vt:lpstr>REPORT_World</vt:lpstr>
      <vt:lpstr>REPORT_CN+CH+MX+EU</vt:lpstr>
      <vt:lpstr>REPORT_Auto</vt:lpstr>
      <vt:lpstr>REPORT_Aluminum</vt:lpstr>
      <vt:lpstr>REPORT_Steel</vt:lpstr>
      <vt:lpstr>REPORT_by rate (USMCA)</vt:lpstr>
      <vt:lpstr>Summary_Final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NIZARD Ruben</dc:creator>
  <cp:lastModifiedBy>NIZARD Ruben</cp:lastModifiedBy>
  <dcterms:created xsi:type="dcterms:W3CDTF">2025-03-04T14:10:16Z</dcterms:created>
  <dcterms:modified xsi:type="dcterms:W3CDTF">2025-04-04T09:48:43Z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2f7d00-dfe4-4a8e-8651-3fd595918927_Enabled">
    <vt:lpwstr>true</vt:lpwstr>
  </property>
  <property fmtid="{D5CDD505-2E9C-101B-9397-08002B2CF9AE}" pid="3" name="MSIP_Label_762f7d00-dfe4-4a8e-8651-3fd595918927_SetDate">
    <vt:lpwstr>2025-03-04T14:10:59Z</vt:lpwstr>
  </property>
  <property fmtid="{D5CDD505-2E9C-101B-9397-08002B2CF9AE}" pid="4" name="MSIP_Label_762f7d00-dfe4-4a8e-8651-3fd595918927_Method">
    <vt:lpwstr>Privileged</vt:lpwstr>
  </property>
  <property fmtid="{D5CDD505-2E9C-101B-9397-08002B2CF9AE}" pid="5" name="MSIP_Label_762f7d00-dfe4-4a8e-8651-3fd595918927_Name">
    <vt:lpwstr>Public</vt:lpwstr>
  </property>
  <property fmtid="{D5CDD505-2E9C-101B-9397-08002B2CF9AE}" pid="6" name="MSIP_Label_762f7d00-dfe4-4a8e-8651-3fd595918927_SiteId">
    <vt:lpwstr>1e7aeb3b-24a6-4c97-9062-0135644f0526</vt:lpwstr>
  </property>
  <property fmtid="{D5CDD505-2E9C-101B-9397-08002B2CF9AE}" pid="7" name="MSIP_Label_762f7d00-dfe4-4a8e-8651-3fd595918927_ActionId">
    <vt:lpwstr>798e9225-453b-4aed-a8c5-bb5a53358f52</vt:lpwstr>
  </property>
  <property fmtid="{D5CDD505-2E9C-101B-9397-08002B2CF9AE}" pid="8" name="MSIP_Label_762f7d00-dfe4-4a8e-8651-3fd595918927_ContentBits">
    <vt:lpwstr>0</vt:lpwstr>
  </property>
  <property fmtid="{D5CDD505-2E9C-101B-9397-08002B2CF9AE}" pid="9" name="MSIP_Label_762f7d00-dfe4-4a8e-8651-3fd595918927_Tag">
    <vt:lpwstr>10, 0, 1, 1</vt:lpwstr>
  </property>
</Properties>
</file>